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B3F45797-6E98-408E-8C0D-B883C3461A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0122022 - Terang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20122022 - Terang'!$A$7:$S$42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4" i="1" l="1"/>
  <c r="I64" i="1"/>
  <c r="J64" i="1" s="1"/>
  <c r="K64" i="1" s="1"/>
  <c r="L64" i="1" s="1"/>
  <c r="H63" i="1"/>
  <c r="I63" i="1"/>
  <c r="J63" i="1" s="1"/>
  <c r="K63" i="1" s="1"/>
  <c r="L63" i="1" s="1"/>
  <c r="H59" i="1"/>
  <c r="I59" i="1"/>
  <c r="J59" i="1" s="1"/>
  <c r="K59" i="1" s="1"/>
  <c r="L59" i="1" s="1"/>
  <c r="H60" i="1"/>
  <c r="I60" i="1"/>
  <c r="J60" i="1" s="1"/>
  <c r="K60" i="1" s="1"/>
  <c r="L60" i="1" s="1"/>
  <c r="H66" i="1"/>
  <c r="I66" i="1"/>
  <c r="J66" i="1" s="1"/>
  <c r="K66" i="1" s="1"/>
  <c r="L66" i="1" s="1"/>
  <c r="H61" i="1"/>
  <c r="I61" i="1"/>
  <c r="J61" i="1" s="1"/>
  <c r="K61" i="1" s="1"/>
  <c r="L61" i="1" s="1"/>
  <c r="H62" i="1"/>
  <c r="I62" i="1"/>
  <c r="J62" i="1" s="1"/>
  <c r="K62" i="1" s="1"/>
  <c r="L62" i="1" s="1"/>
  <c r="H65" i="1"/>
  <c r="I65" i="1"/>
  <c r="J65" i="1" s="1"/>
  <c r="K65" i="1" s="1"/>
  <c r="L65" i="1" s="1"/>
  <c r="H67" i="1"/>
  <c r="I67" i="1"/>
  <c r="J67" i="1" s="1"/>
  <c r="K67" i="1" s="1"/>
  <c r="L67" i="1" s="1"/>
  <c r="H68" i="1"/>
  <c r="I68" i="1"/>
  <c r="J68" i="1" s="1"/>
  <c r="K68" i="1" s="1"/>
  <c r="L68" i="1" s="1"/>
  <c r="H13" i="1"/>
  <c r="I13" i="1"/>
  <c r="J13" i="1" s="1"/>
  <c r="K13" i="1" s="1"/>
  <c r="L13" i="1" s="1"/>
  <c r="H17" i="1"/>
  <c r="I17" i="1"/>
  <c r="J17" i="1" s="1"/>
  <c r="K17" i="1" s="1"/>
  <c r="L17" i="1" s="1"/>
  <c r="H9" i="1"/>
  <c r="I9" i="1"/>
  <c r="J9" i="1" s="1"/>
  <c r="K9" i="1" s="1"/>
  <c r="L9" i="1" s="1"/>
  <c r="H10" i="1"/>
  <c r="I10" i="1"/>
  <c r="J10" i="1" s="1"/>
  <c r="K10" i="1" s="1"/>
  <c r="L10" i="1" s="1"/>
  <c r="H11" i="1"/>
  <c r="I11" i="1"/>
  <c r="J11" i="1" s="1"/>
  <c r="K11" i="1" s="1"/>
  <c r="L11" i="1" s="1"/>
  <c r="H16" i="1"/>
  <c r="I16" i="1"/>
  <c r="J16" i="1" s="1"/>
  <c r="K16" i="1" s="1"/>
  <c r="L16" i="1" s="1"/>
  <c r="H8" i="1"/>
  <c r="I8" i="1"/>
  <c r="J8" i="1" s="1"/>
  <c r="K8" i="1" s="1"/>
  <c r="L8" i="1" s="1"/>
  <c r="H12" i="1"/>
  <c r="I12" i="1"/>
  <c r="J12" i="1" s="1"/>
  <c r="K12" i="1" s="1"/>
  <c r="L12" i="1" s="1"/>
  <c r="H15" i="1"/>
  <c r="I15" i="1"/>
  <c r="J15" i="1" s="1"/>
  <c r="K15" i="1" s="1"/>
  <c r="L15" i="1" s="1"/>
  <c r="H14" i="1"/>
  <c r="I14" i="1"/>
  <c r="J14" i="1" s="1"/>
  <c r="K14" i="1" s="1"/>
  <c r="L14" i="1" s="1"/>
  <c r="H18" i="1"/>
  <c r="I18" i="1"/>
  <c r="J18" i="1" s="1"/>
  <c r="K18" i="1" s="1"/>
  <c r="L18" i="1" s="1"/>
  <c r="H22" i="1"/>
  <c r="I22" i="1"/>
  <c r="J22" i="1" s="1"/>
  <c r="K22" i="1" s="1"/>
  <c r="L22" i="1" s="1"/>
  <c r="H25" i="1"/>
  <c r="I25" i="1"/>
  <c r="J25" i="1" s="1"/>
  <c r="K25" i="1" s="1"/>
  <c r="L25" i="1" s="1"/>
  <c r="H27" i="1"/>
  <c r="I27" i="1"/>
  <c r="J27" i="1" s="1"/>
  <c r="K27" i="1" s="1"/>
  <c r="L27" i="1" s="1"/>
  <c r="H29" i="1"/>
  <c r="I29" i="1"/>
  <c r="J29" i="1" s="1"/>
  <c r="K29" i="1" s="1"/>
  <c r="L29" i="1" s="1"/>
  <c r="H24" i="1"/>
  <c r="I24" i="1"/>
  <c r="J24" i="1" s="1"/>
  <c r="K24" i="1" s="1"/>
  <c r="L24" i="1" s="1"/>
  <c r="H21" i="1"/>
  <c r="I21" i="1"/>
  <c r="J21" i="1" s="1"/>
  <c r="K21" i="1" s="1"/>
  <c r="L21" i="1" s="1"/>
  <c r="H26" i="1"/>
  <c r="I26" i="1"/>
  <c r="J26" i="1" s="1"/>
  <c r="K26" i="1" s="1"/>
  <c r="L26" i="1" s="1"/>
  <c r="H20" i="1"/>
  <c r="I20" i="1"/>
  <c r="J20" i="1" s="1"/>
  <c r="K20" i="1" s="1"/>
  <c r="L20" i="1" s="1"/>
  <c r="H23" i="1"/>
  <c r="I23" i="1"/>
  <c r="J23" i="1" s="1"/>
  <c r="K23" i="1" s="1"/>
  <c r="L23" i="1" s="1"/>
  <c r="H28" i="1"/>
  <c r="I28" i="1"/>
  <c r="J28" i="1" s="1"/>
  <c r="K28" i="1" s="1"/>
  <c r="L28" i="1" s="1"/>
  <c r="H30" i="1"/>
  <c r="I30" i="1"/>
  <c r="J30" i="1" s="1"/>
  <c r="K30" i="1" s="1"/>
  <c r="L30" i="1" s="1"/>
  <c r="H37" i="1"/>
  <c r="I37" i="1"/>
  <c r="J37" i="1" s="1"/>
  <c r="K37" i="1" s="1"/>
  <c r="L37" i="1" s="1"/>
  <c r="H32" i="1"/>
  <c r="I32" i="1"/>
  <c r="J32" i="1" s="1"/>
  <c r="K32" i="1" s="1"/>
  <c r="L32" i="1" s="1"/>
  <c r="H38" i="1"/>
  <c r="I38" i="1"/>
  <c r="J38" i="1" s="1"/>
  <c r="K38" i="1" s="1"/>
  <c r="L38" i="1" s="1"/>
  <c r="H35" i="1"/>
  <c r="I35" i="1"/>
  <c r="J35" i="1" s="1"/>
  <c r="K35" i="1" s="1"/>
  <c r="L35" i="1" s="1"/>
  <c r="H36" i="1"/>
  <c r="I36" i="1"/>
  <c r="J36" i="1" s="1"/>
  <c r="K36" i="1" s="1"/>
  <c r="L36" i="1" s="1"/>
  <c r="H39" i="1"/>
  <c r="I39" i="1"/>
  <c r="J39" i="1" s="1"/>
  <c r="K39" i="1" s="1"/>
  <c r="L39" i="1" s="1"/>
  <c r="H33" i="1"/>
  <c r="I33" i="1"/>
  <c r="J33" i="1" s="1"/>
  <c r="K33" i="1" s="1"/>
  <c r="L33" i="1" s="1"/>
  <c r="H41" i="1"/>
  <c r="I41" i="1"/>
  <c r="J41" i="1" s="1"/>
  <c r="K41" i="1" s="1"/>
  <c r="L41" i="1" s="1"/>
  <c r="H40" i="1"/>
  <c r="I40" i="1"/>
  <c r="J40" i="1" s="1"/>
  <c r="K40" i="1" s="1"/>
  <c r="L40" i="1" s="1"/>
  <c r="H34" i="1"/>
  <c r="I34" i="1"/>
  <c r="J34" i="1" s="1"/>
  <c r="K34" i="1" s="1"/>
  <c r="L34" i="1" s="1"/>
  <c r="H42" i="1"/>
  <c r="I42" i="1"/>
  <c r="J42" i="1" s="1"/>
  <c r="K42" i="1" s="1"/>
  <c r="L42" i="1" s="1"/>
  <c r="H47" i="1"/>
  <c r="I47" i="1"/>
  <c r="J47" i="1" s="1"/>
  <c r="K47" i="1" s="1"/>
  <c r="L47" i="1" s="1"/>
  <c r="H55" i="1"/>
  <c r="I55" i="1"/>
  <c r="J55" i="1" s="1"/>
  <c r="K55" i="1" s="1"/>
  <c r="L55" i="1" s="1"/>
  <c r="H49" i="1"/>
  <c r="I49" i="1"/>
  <c r="J49" i="1" s="1"/>
  <c r="K49" i="1" s="1"/>
  <c r="L49" i="1" s="1"/>
  <c r="H56" i="1"/>
  <c r="I56" i="1"/>
  <c r="J56" i="1" s="1"/>
  <c r="K56" i="1" s="1"/>
  <c r="L56" i="1" s="1"/>
  <c r="H51" i="1"/>
  <c r="I51" i="1"/>
  <c r="J51" i="1" s="1"/>
  <c r="K51" i="1" s="1"/>
  <c r="L51" i="1" s="1"/>
  <c r="H46" i="1"/>
  <c r="I46" i="1"/>
  <c r="J46" i="1" s="1"/>
  <c r="K46" i="1" s="1"/>
  <c r="L46" i="1" s="1"/>
  <c r="H48" i="1"/>
  <c r="I48" i="1"/>
  <c r="J48" i="1" s="1"/>
  <c r="K48" i="1" s="1"/>
  <c r="L48" i="1" s="1"/>
  <c r="H44" i="1"/>
  <c r="I44" i="1"/>
  <c r="J44" i="1" s="1"/>
  <c r="K44" i="1" s="1"/>
  <c r="L44" i="1" s="1"/>
  <c r="H45" i="1"/>
  <c r="I45" i="1"/>
  <c r="J45" i="1" s="1"/>
  <c r="K45" i="1" s="1"/>
  <c r="L45" i="1" s="1"/>
  <c r="H53" i="1"/>
  <c r="I53" i="1"/>
  <c r="J53" i="1" s="1"/>
  <c r="K53" i="1" s="1"/>
  <c r="L53" i="1" s="1"/>
  <c r="H50" i="1"/>
  <c r="I50" i="1"/>
  <c r="J50" i="1" s="1"/>
  <c r="K50" i="1" s="1"/>
  <c r="L50" i="1" s="1"/>
  <c r="H52" i="1"/>
  <c r="I52" i="1"/>
  <c r="J52" i="1" s="1"/>
  <c r="K52" i="1" s="1"/>
  <c r="L52" i="1" s="1"/>
  <c r="H57" i="1"/>
  <c r="I57" i="1"/>
  <c r="J57" i="1" s="1"/>
  <c r="K57" i="1" s="1"/>
  <c r="L57" i="1" s="1"/>
  <c r="H54" i="1"/>
  <c r="I54" i="1"/>
  <c r="J54" i="1" s="1"/>
  <c r="K54" i="1" s="1"/>
  <c r="L54" i="1" s="1"/>
  <c r="M64" i="1" l="1"/>
  <c r="N64" i="1" s="1"/>
  <c r="O64" i="1" s="1"/>
  <c r="P64" i="1" s="1"/>
  <c r="M60" i="1"/>
  <c r="N60" i="1" s="1"/>
  <c r="O60" i="1" s="1"/>
  <c r="P60" i="1" s="1"/>
  <c r="M59" i="1"/>
  <c r="N59" i="1" s="1"/>
  <c r="O59" i="1" s="1"/>
  <c r="P59" i="1" s="1"/>
  <c r="M62" i="1"/>
  <c r="N62" i="1" s="1"/>
  <c r="O62" i="1" s="1"/>
  <c r="P62" i="1" s="1"/>
  <c r="M63" i="1"/>
  <c r="N63" i="1" s="1"/>
  <c r="O63" i="1" s="1"/>
  <c r="P63" i="1" s="1"/>
  <c r="M61" i="1"/>
  <c r="N61" i="1" s="1"/>
  <c r="O61" i="1" s="1"/>
  <c r="P61" i="1" s="1"/>
  <c r="M66" i="1"/>
  <c r="N66" i="1" s="1"/>
  <c r="O66" i="1" s="1"/>
  <c r="P66" i="1" s="1"/>
  <c r="M67" i="1"/>
  <c r="N67" i="1" s="1"/>
  <c r="O67" i="1" s="1"/>
  <c r="P67" i="1" s="1"/>
  <c r="M65" i="1"/>
  <c r="N65" i="1" s="1"/>
  <c r="O65" i="1" s="1"/>
  <c r="P65" i="1" s="1"/>
  <c r="M68" i="1"/>
  <c r="N68" i="1" s="1"/>
  <c r="O68" i="1" s="1"/>
  <c r="P68" i="1" s="1"/>
  <c r="M47" i="1"/>
  <c r="N47" i="1" s="1"/>
  <c r="O47" i="1" s="1"/>
  <c r="P47" i="1" s="1"/>
  <c r="M57" i="1"/>
  <c r="N57" i="1" s="1"/>
  <c r="O57" i="1" s="1"/>
  <c r="P57" i="1" s="1"/>
  <c r="M54" i="1"/>
  <c r="N54" i="1" s="1"/>
  <c r="O54" i="1" s="1"/>
  <c r="P54" i="1" s="1"/>
  <c r="M50" i="1"/>
  <c r="N50" i="1" s="1"/>
  <c r="O50" i="1" s="1"/>
  <c r="P50" i="1" s="1"/>
  <c r="M48" i="1"/>
  <c r="N48" i="1" s="1"/>
  <c r="O48" i="1" s="1"/>
  <c r="P48" i="1" s="1"/>
  <c r="M41" i="1"/>
  <c r="N41" i="1" s="1"/>
  <c r="O41" i="1" s="1"/>
  <c r="P41" i="1" s="1"/>
  <c r="M34" i="1"/>
  <c r="N34" i="1" s="1"/>
  <c r="O34" i="1" s="1"/>
  <c r="P34" i="1" s="1"/>
  <c r="M40" i="1"/>
  <c r="N40" i="1" s="1"/>
  <c r="O40" i="1" s="1"/>
  <c r="P40" i="1" s="1"/>
  <c r="M42" i="1"/>
  <c r="N42" i="1" s="1"/>
  <c r="O42" i="1" s="1"/>
  <c r="P42" i="1" s="1"/>
  <c r="M52" i="1"/>
  <c r="N52" i="1" s="1"/>
  <c r="O52" i="1" s="1"/>
  <c r="P52" i="1" s="1"/>
  <c r="M44" i="1"/>
  <c r="N44" i="1" s="1"/>
  <c r="O44" i="1" s="1"/>
  <c r="P44" i="1" s="1"/>
  <c r="M55" i="1"/>
  <c r="N55" i="1" s="1"/>
  <c r="O55" i="1" s="1"/>
  <c r="P55" i="1" s="1"/>
  <c r="M51" i="1"/>
  <c r="N51" i="1" s="1"/>
  <c r="O51" i="1" s="1"/>
  <c r="P51" i="1" s="1"/>
  <c r="M56" i="1"/>
  <c r="N56" i="1" s="1"/>
  <c r="O56" i="1" s="1"/>
  <c r="P56" i="1" s="1"/>
  <c r="M13" i="1"/>
  <c r="N13" i="1" s="1"/>
  <c r="O13" i="1" s="1"/>
  <c r="P13" i="1" s="1"/>
  <c r="M30" i="1"/>
  <c r="N30" i="1" s="1"/>
  <c r="O30" i="1" s="1"/>
  <c r="P30" i="1" s="1"/>
  <c r="M37" i="1"/>
  <c r="N37" i="1" s="1"/>
  <c r="O37" i="1" s="1"/>
  <c r="P37" i="1" s="1"/>
  <c r="M45" i="1"/>
  <c r="N45" i="1" s="1"/>
  <c r="O45" i="1" s="1"/>
  <c r="P45" i="1" s="1"/>
  <c r="M49" i="1"/>
  <c r="N49" i="1" s="1"/>
  <c r="O49" i="1" s="1"/>
  <c r="P49" i="1" s="1"/>
  <c r="M46" i="1"/>
  <c r="N46" i="1" s="1"/>
  <c r="O46" i="1" s="1"/>
  <c r="P46" i="1" s="1"/>
  <c r="M39" i="1"/>
  <c r="N39" i="1" s="1"/>
  <c r="O39" i="1" s="1"/>
  <c r="P39" i="1" s="1"/>
  <c r="M38" i="1"/>
  <c r="N38" i="1" s="1"/>
  <c r="O38" i="1" s="1"/>
  <c r="P38" i="1" s="1"/>
  <c r="M36" i="1"/>
  <c r="N36" i="1" s="1"/>
  <c r="O36" i="1" s="1"/>
  <c r="P36" i="1" s="1"/>
  <c r="M32" i="1"/>
  <c r="N32" i="1" s="1"/>
  <c r="O32" i="1" s="1"/>
  <c r="P32" i="1" s="1"/>
  <c r="M33" i="1"/>
  <c r="N33" i="1" s="1"/>
  <c r="O33" i="1" s="1"/>
  <c r="P33" i="1" s="1"/>
  <c r="M35" i="1"/>
  <c r="N35" i="1" s="1"/>
  <c r="O35" i="1" s="1"/>
  <c r="P35" i="1" s="1"/>
  <c r="M10" i="1"/>
  <c r="N10" i="1" s="1"/>
  <c r="O10" i="1" s="1"/>
  <c r="P10" i="1" s="1"/>
  <c r="M25" i="1"/>
  <c r="N25" i="1" s="1"/>
  <c r="O25" i="1" s="1"/>
  <c r="P25" i="1" s="1"/>
  <c r="M8" i="1"/>
  <c r="N8" i="1" s="1"/>
  <c r="O8" i="1" s="1"/>
  <c r="P8" i="1" s="1"/>
  <c r="M24" i="1"/>
  <c r="N24" i="1" s="1"/>
  <c r="O24" i="1" s="1"/>
  <c r="P24" i="1" s="1"/>
  <c r="M14" i="1"/>
  <c r="N14" i="1" s="1"/>
  <c r="O14" i="1" s="1"/>
  <c r="P14" i="1" s="1"/>
  <c r="M20" i="1"/>
  <c r="N20" i="1" s="1"/>
  <c r="O20" i="1" s="1"/>
  <c r="P20" i="1" s="1"/>
  <c r="M9" i="1"/>
  <c r="N9" i="1" s="1"/>
  <c r="O9" i="1" s="1"/>
  <c r="P9" i="1" s="1"/>
  <c r="M16" i="1"/>
  <c r="N16" i="1" s="1"/>
  <c r="O16" i="1" s="1"/>
  <c r="P16" i="1" s="1"/>
  <c r="M29" i="1"/>
  <c r="N29" i="1" s="1"/>
  <c r="O29" i="1" s="1"/>
  <c r="P29" i="1" s="1"/>
  <c r="M15" i="1"/>
  <c r="N15" i="1" s="1"/>
  <c r="O15" i="1" s="1"/>
  <c r="P15" i="1" s="1"/>
  <c r="M17" i="1"/>
  <c r="N17" i="1" s="1"/>
  <c r="O17" i="1" s="1"/>
  <c r="P17" i="1" s="1"/>
  <c r="M26" i="1"/>
  <c r="N26" i="1" s="1"/>
  <c r="O26" i="1" s="1"/>
  <c r="P26" i="1" s="1"/>
  <c r="M22" i="1"/>
  <c r="N22" i="1" s="1"/>
  <c r="O22" i="1" s="1"/>
  <c r="P22" i="1" s="1"/>
  <c r="M28" i="1"/>
  <c r="N28" i="1" s="1"/>
  <c r="O28" i="1" s="1"/>
  <c r="P28" i="1" s="1"/>
  <c r="M11" i="1"/>
  <c r="N11" i="1" s="1"/>
  <c r="O11" i="1" s="1"/>
  <c r="P11" i="1" s="1"/>
  <c r="M27" i="1"/>
  <c r="N27" i="1" s="1"/>
  <c r="O27" i="1" s="1"/>
  <c r="P27" i="1" s="1"/>
  <c r="M12" i="1"/>
  <c r="N12" i="1" s="1"/>
  <c r="O12" i="1" s="1"/>
  <c r="P12" i="1" s="1"/>
  <c r="M21" i="1"/>
  <c r="N21" i="1" s="1"/>
  <c r="O21" i="1" s="1"/>
  <c r="P21" i="1" s="1"/>
  <c r="M18" i="1"/>
  <c r="N18" i="1" s="1"/>
  <c r="O18" i="1" s="1"/>
  <c r="P18" i="1" s="1"/>
  <c r="M23" i="1"/>
  <c r="N23" i="1" s="1"/>
  <c r="O23" i="1" s="1"/>
  <c r="P23" i="1" s="1"/>
  <c r="M53" i="1"/>
  <c r="N53" i="1" s="1"/>
  <c r="O53" i="1" s="1"/>
  <c r="P53" i="1" s="1"/>
  <c r="Q65" i="1" l="1"/>
  <c r="R65" i="1" s="1"/>
  <c r="S65" i="1" s="1"/>
  <c r="Q59" i="1"/>
  <c r="R59" i="1" s="1"/>
  <c r="S59" i="1" s="1"/>
  <c r="Q64" i="1"/>
  <c r="R64" i="1" s="1"/>
  <c r="S64" i="1" s="1"/>
  <c r="Q67" i="1"/>
  <c r="R67" i="1" s="1"/>
  <c r="S67" i="1" s="1"/>
  <c r="Q63" i="1"/>
  <c r="R63" i="1" s="1"/>
  <c r="S63" i="1" s="1"/>
  <c r="Q60" i="1"/>
  <c r="R60" i="1" s="1"/>
  <c r="S60" i="1" s="1"/>
  <c r="Q62" i="1"/>
  <c r="R62" i="1" s="1"/>
  <c r="S62" i="1" s="1"/>
  <c r="Q66" i="1"/>
  <c r="R66" i="1" s="1"/>
  <c r="S66" i="1" s="1"/>
  <c r="Q68" i="1"/>
  <c r="R68" i="1" s="1"/>
  <c r="S68" i="1" s="1"/>
  <c r="Q61" i="1"/>
  <c r="R61" i="1" s="1"/>
  <c r="S61" i="1" s="1"/>
  <c r="Q15" i="1"/>
  <c r="R15" i="1" s="1"/>
  <c r="S15" i="1" s="1"/>
  <c r="Q21" i="1"/>
  <c r="R21" i="1" s="1"/>
  <c r="S21" i="1" s="1"/>
  <c r="Q24" i="1"/>
  <c r="R24" i="1" s="1"/>
  <c r="S24" i="1" s="1"/>
  <c r="Q46" i="1"/>
  <c r="R46" i="1" s="1"/>
  <c r="S46" i="1" s="1"/>
  <c r="Q45" i="1"/>
  <c r="R45" i="1" s="1"/>
  <c r="S45" i="1" s="1"/>
  <c r="Q27" i="1"/>
  <c r="R27" i="1" s="1"/>
  <c r="S27" i="1" s="1"/>
  <c r="Q12" i="1"/>
  <c r="R12" i="1" s="1"/>
  <c r="S12" i="1" s="1"/>
  <c r="Q10" i="1"/>
  <c r="R10" i="1" s="1"/>
  <c r="S10" i="1" s="1"/>
  <c r="Q8" i="1"/>
  <c r="R8" i="1" s="1"/>
  <c r="S8" i="1" s="1"/>
  <c r="Q28" i="1"/>
  <c r="R28" i="1" s="1"/>
  <c r="S28" i="1" s="1"/>
  <c r="Q22" i="1"/>
  <c r="R22" i="1" s="1"/>
  <c r="S22" i="1" s="1"/>
  <c r="Q42" i="1"/>
  <c r="R42" i="1" s="1"/>
  <c r="S42" i="1" s="1"/>
  <c r="Q30" i="1"/>
  <c r="R30" i="1" s="1"/>
  <c r="S30" i="1" s="1"/>
  <c r="Q11" i="1"/>
  <c r="R11" i="1" s="1"/>
  <c r="S11" i="1" s="1"/>
  <c r="Q37" i="1"/>
  <c r="R37" i="1" s="1"/>
  <c r="S37" i="1" s="1"/>
  <c r="Q32" i="1"/>
  <c r="R32" i="1" s="1"/>
  <c r="S32" i="1" s="1"/>
  <c r="Q16" i="1"/>
  <c r="R16" i="1" s="1"/>
  <c r="S16" i="1" s="1"/>
  <c r="Q23" i="1"/>
  <c r="R23" i="1" s="1"/>
  <c r="S23" i="1" s="1"/>
  <c r="Q54" i="1"/>
  <c r="R54" i="1" s="1"/>
  <c r="S54" i="1" s="1"/>
  <c r="Q53" i="1"/>
  <c r="R53" i="1" s="1"/>
  <c r="S53" i="1" s="1"/>
  <c r="Q38" i="1"/>
  <c r="R38" i="1" s="1"/>
  <c r="S38" i="1" s="1"/>
  <c r="Q34" i="1"/>
  <c r="R34" i="1" s="1"/>
  <c r="S34" i="1" s="1"/>
  <c r="Q39" i="1"/>
  <c r="R39" i="1" s="1"/>
  <c r="S39" i="1" s="1"/>
  <c r="Q41" i="1"/>
  <c r="R41" i="1" s="1"/>
  <c r="S41" i="1" s="1"/>
  <c r="Q48" i="1"/>
  <c r="R48" i="1" s="1"/>
  <c r="S48" i="1" s="1"/>
  <c r="Q36" i="1"/>
  <c r="R36" i="1" s="1"/>
  <c r="S36" i="1" s="1"/>
  <c r="Q49" i="1"/>
  <c r="R49" i="1" s="1"/>
  <c r="S49" i="1" s="1"/>
  <c r="Q57" i="1"/>
  <c r="R57" i="1" s="1"/>
  <c r="S57" i="1" s="1"/>
  <c r="Q40" i="1"/>
  <c r="R40" i="1" s="1"/>
  <c r="S40" i="1" s="1"/>
  <c r="Q51" i="1"/>
  <c r="R51" i="1" s="1"/>
  <c r="S51" i="1" s="1"/>
  <c r="Q14" i="1"/>
  <c r="R14" i="1" s="1"/>
  <c r="S14" i="1" s="1"/>
  <c r="Q55" i="1"/>
  <c r="R55" i="1" s="1"/>
  <c r="S55" i="1" s="1"/>
  <c r="Q47" i="1"/>
  <c r="R47" i="1" s="1"/>
  <c r="S47" i="1" s="1"/>
  <c r="Q20" i="1"/>
  <c r="R20" i="1" s="1"/>
  <c r="S20" i="1" s="1"/>
  <c r="Q44" i="1"/>
  <c r="R44" i="1" s="1"/>
  <c r="S44" i="1" s="1"/>
  <c r="Q13" i="1"/>
  <c r="R13" i="1" s="1"/>
  <c r="S13" i="1" s="1"/>
  <c r="Q35" i="1"/>
  <c r="R35" i="1" s="1"/>
  <c r="S35" i="1" s="1"/>
  <c r="Q9" i="1"/>
  <c r="R9" i="1" s="1"/>
  <c r="S9" i="1" s="1"/>
  <c r="Q25" i="1"/>
  <c r="R25" i="1" s="1"/>
  <c r="S25" i="1" s="1"/>
  <c r="Q50" i="1"/>
  <c r="R50" i="1" s="1"/>
  <c r="S50" i="1" s="1"/>
  <c r="Q29" i="1"/>
  <c r="R29" i="1" s="1"/>
  <c r="S29" i="1" s="1"/>
  <c r="Q33" i="1"/>
  <c r="R33" i="1" s="1"/>
  <c r="S33" i="1" s="1"/>
  <c r="Q18" i="1"/>
  <c r="R18" i="1" s="1"/>
  <c r="S18" i="1" s="1"/>
  <c r="Q17" i="1"/>
  <c r="R17" i="1" s="1"/>
  <c r="S17" i="1" s="1"/>
  <c r="Q26" i="1"/>
  <c r="R26" i="1" s="1"/>
  <c r="S26" i="1" s="1"/>
  <c r="Q52" i="1"/>
  <c r="R52" i="1" s="1"/>
  <c r="S52" i="1" s="1"/>
  <c r="Q56" i="1"/>
  <c r="R56" i="1" s="1"/>
  <c r="S56" i="1" s="1"/>
</calcChain>
</file>

<file path=xl/sharedStrings.xml><?xml version="1.0" encoding="utf-8"?>
<sst xmlns="http://schemas.openxmlformats.org/spreadsheetml/2006/main" count="133" uniqueCount="77">
  <si>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</si>
  <si>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</si>
  <si>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</si>
  <si>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</si>
  <si>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</si>
  <si>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</si>
  <si>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</si>
  <si>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</si>
  <si>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</si>
  <si>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</si>
  <si>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</si>
  <si>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</si>
  <si>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</si>
  <si>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</si>
  <si>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</si>
  <si>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</si>
  <si>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</si>
  <si>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</si>
  <si>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</si>
  <si>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Terang</t>
  </si>
  <si>
    <t xml:space="preserve">Fixated             </t>
  </si>
  <si>
    <t xml:space="preserve">Ned And Power       </t>
  </si>
  <si>
    <t xml:space="preserve">Squami              </t>
  </si>
  <si>
    <t xml:space="preserve">Dance Of Thunder    </t>
  </si>
  <si>
    <t xml:space="preserve">Gottaluvjimmy       </t>
  </si>
  <si>
    <t xml:space="preserve">Mighty Ganges       </t>
  </si>
  <si>
    <t xml:space="preserve">So You Can          </t>
  </si>
  <si>
    <t xml:space="preserve">Tifosi              </t>
  </si>
  <si>
    <t xml:space="preserve">Bring The Stars     </t>
  </si>
  <si>
    <t xml:space="preserve">Golwen              </t>
  </si>
  <si>
    <t xml:space="preserve">Lets Atom           </t>
  </si>
  <si>
    <t xml:space="preserve">Yosemite            </t>
  </si>
  <si>
    <t xml:space="preserve">Nabbed              </t>
  </si>
  <si>
    <t xml:space="preserve">Show Me Champagne   </t>
  </si>
  <si>
    <t xml:space="preserve">Sylvan Sisterhood   </t>
  </si>
  <si>
    <t xml:space="preserve">Under The Palais    </t>
  </si>
  <si>
    <t xml:space="preserve">Dream Statement     </t>
  </si>
  <si>
    <t xml:space="preserve">Wewanda             </t>
  </si>
  <si>
    <t xml:space="preserve">Magicourt           </t>
  </si>
  <si>
    <t xml:space="preserve">Paris Shiraz        </t>
  </si>
  <si>
    <t xml:space="preserve">Helenes Era         </t>
  </si>
  <si>
    <t xml:space="preserve">Our Ellie Rose      </t>
  </si>
  <si>
    <t xml:space="preserve">Cranc               </t>
  </si>
  <si>
    <t xml:space="preserve">Bellman             </t>
  </si>
  <si>
    <t xml:space="preserve">Hes On Form         </t>
  </si>
  <si>
    <t xml:space="preserve">Knight Batchelor    </t>
  </si>
  <si>
    <t xml:space="preserve">Untouchable Ed      </t>
  </si>
  <si>
    <t xml:space="preserve">Paris Pike          </t>
  </si>
  <si>
    <t xml:space="preserve">Cleitus             </t>
  </si>
  <si>
    <t xml:space="preserve">Sareem Doro         </t>
  </si>
  <si>
    <t xml:space="preserve">Grable              </t>
  </si>
  <si>
    <t xml:space="preserve">Strawberry Moon     </t>
  </si>
  <si>
    <t xml:space="preserve">Pritchett           </t>
  </si>
  <si>
    <t xml:space="preserve">Antarctic Ocean     </t>
  </si>
  <si>
    <t xml:space="preserve">Maatsuyker          </t>
  </si>
  <si>
    <t xml:space="preserve">Barclays Bank       </t>
  </si>
  <si>
    <t xml:space="preserve">Chorizama           </t>
  </si>
  <si>
    <t xml:space="preserve">Duhlata             </t>
  </si>
  <si>
    <t xml:space="preserve">Feargal             </t>
  </si>
  <si>
    <t xml:space="preserve">Trust Rusty         </t>
  </si>
  <si>
    <t xml:space="preserve">Time Ruler          </t>
  </si>
  <si>
    <t xml:space="preserve">One Out             </t>
  </si>
  <si>
    <t xml:space="preserve">Tavisteel           </t>
  </si>
  <si>
    <t xml:space="preserve">Loose Lip Lloyd     </t>
  </si>
  <si>
    <t xml:space="preserve">Salt Bay            </t>
  </si>
  <si>
    <t xml:space="preserve">Warlist             </t>
  </si>
  <si>
    <t xml:space="preserve">Trenchant           </t>
  </si>
  <si>
    <t xml:space="preserve">Fast Foils          </t>
  </si>
  <si>
    <t xml:space="preserve">Diamond Luke        </t>
  </si>
  <si>
    <t xml:space="preserve">Supreme Thunder     </t>
  </si>
  <si>
    <t xml:space="preserve">Sword Of War        </t>
  </si>
  <si>
    <t xml:space="preserve">West Cliff          </t>
  </si>
  <si>
    <t xml:space="preserve">Fiji                </t>
  </si>
  <si>
    <t xml:space="preserve">Good Girl Bella     </t>
  </si>
  <si>
    <t xml:space="preserve">Thrifty             </t>
  </si>
  <si>
    <t xml:space="preserve">So Belafonte        </t>
  </si>
  <si>
    <t xml:space="preserve">Haleakala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</si>
</sst>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98839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3696D-C303-7684-8FCB-8DC763441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71260" cy="1013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8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AA11" sqref="AA11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4.77734375" style="9" bestFit="1" customWidth="1"/>
    <col min="4" max="4" width="5.88671875" style="9" bestFit="1" customWidth="1"/>
    <col min="5" max="5" width="5.6640625" style="9" bestFit="1" customWidth="1"/>
    <col min="6" max="6" width="25.6640625" style="9" bestFit="1" customWidth="1"/>
    <col min="7" max="7" width="12.664062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0.44140625" style="12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</v>
      </c>
      <c r="B8" s="5">
        <v>0.60416666666666663</v>
      </c>
      <c r="C8" s="1" t="s">
        <v>19</v>
      </c>
      <c r="D8" s="1">
        <v>5</v>
      </c>
      <c r="E8" s="1">
        <v>7</v>
      </c>
      <c r="F8" s="1" t="s">
        <v>26</v>
      </c>
      <c r="G8" s="1">
        <v>62.14</v>
      </c>
      <c r="H8" s="1">
        <f>1+COUNTIFS(A:A,A8,G:G,"&gt;"&amp;G8)</f>
        <v>1</v>
      </c>
      <c r="I8" s="2">
        <f>AVERAGEIF(A:A,A8,G:G)</f>
        <v>47.75363636363636</v>
      </c>
      <c r="J8" s="2">
        <f t="shared" ref="J8:J34" si="0">G8-I8</f>
        <v>14.38636363636364</v>
      </c>
      <c r="K8" s="2">
        <f t="shared" ref="K8:K34" si="1">90+J8</f>
        <v>104.38636363636364</v>
      </c>
      <c r="L8" s="2">
        <f t="shared" ref="L8:L34" si="2">EXP(0.06*K8)</f>
        <v>524.88637898161255</v>
      </c>
      <c r="M8" s="2">
        <f>SUMIF(A:A,A8,L:L)</f>
        <v>2795.7762516623716</v>
      </c>
      <c r="N8" s="3">
        <f t="shared" ref="N8:N34" si="3">L8/M8</f>
        <v>0.18774262735421496</v>
      </c>
      <c r="O8" s="6">
        <f t="shared" ref="O8:O34" si="4">1/N8</f>
        <v>5.3264408519930582</v>
      </c>
      <c r="P8" s="3">
        <f t="shared" ref="P8:P34" si="5">IF(O8&gt;21,"",N8)</f>
        <v>0.18774262735421496</v>
      </c>
      <c r="Q8" s="3">
        <f>IF(ISNUMBER(P8),SUMIF(A:A,A8,P:P),"")</f>
        <v>0.91608805281991457</v>
      </c>
      <c r="R8" s="3">
        <f t="shared" ref="R8:R34" si="6">IFERROR(P8*(1/Q8),"")</f>
        <v>0.20493949983989321</v>
      </c>
      <c r="S8" s="7">
        <f t="shared" ref="S8:S34" si="7">IFERROR(1/R8,"")</f>
        <v>4.879488828562768</v>
      </c>
    </row>
    <row r="9" spans="1:19" x14ac:dyDescent="0.3">
      <c r="A9" s="1">
        <v>3</v>
      </c>
      <c r="B9" s="5">
        <v>0.60416666666666663</v>
      </c>
      <c r="C9" s="1" t="s">
        <v>19</v>
      </c>
      <c r="D9" s="1">
        <v>5</v>
      </c>
      <c r="E9" s="1">
        <v>3</v>
      </c>
      <c r="F9" s="1" t="s">
        <v>22</v>
      </c>
      <c r="G9" s="1">
        <v>61.18</v>
      </c>
      <c r="H9" s="1">
        <f>1+COUNTIFS(A:A,A9,G:G,"&gt;"&amp;G9)</f>
        <v>2</v>
      </c>
      <c r="I9" s="2">
        <f>AVERAGEIF(A:A,A9,G:G)</f>
        <v>47.75363636363636</v>
      </c>
      <c r="J9" s="2">
        <f t="shared" si="0"/>
        <v>13.426363636363639</v>
      </c>
      <c r="K9" s="2">
        <f t="shared" si="1"/>
        <v>103.42636363636365</v>
      </c>
      <c r="L9" s="2">
        <f t="shared" si="2"/>
        <v>495.50716716786934</v>
      </c>
      <c r="M9" s="2">
        <f>SUMIF(A:A,A9,L:L)</f>
        <v>2795.7762516623716</v>
      </c>
      <c r="N9" s="3">
        <f t="shared" si="3"/>
        <v>0.17723419993758094</v>
      </c>
      <c r="O9" s="6">
        <f t="shared" si="4"/>
        <v>5.6422518924236069</v>
      </c>
      <c r="P9" s="3">
        <f t="shared" si="5"/>
        <v>0.17723419993758094</v>
      </c>
      <c r="Q9" s="3">
        <f>IF(ISNUMBER(P9),SUMIF(A:A,A9,P:P),"")</f>
        <v>0.91608805281991457</v>
      </c>
      <c r="R9" s="3">
        <f t="shared" si="6"/>
        <v>0.19346852018429478</v>
      </c>
      <c r="S9" s="7">
        <f t="shared" si="7"/>
        <v>5.1687995496498198</v>
      </c>
    </row>
    <row r="10" spans="1:19" x14ac:dyDescent="0.3">
      <c r="A10" s="1">
        <v>3</v>
      </c>
      <c r="B10" s="5">
        <v>0.60416666666666663</v>
      </c>
      <c r="C10" s="1" t="s">
        <v>19</v>
      </c>
      <c r="D10" s="1">
        <v>5</v>
      </c>
      <c r="E10" s="1">
        <v>4</v>
      </c>
      <c r="F10" s="1" t="s">
        <v>23</v>
      </c>
      <c r="G10" s="1">
        <v>54.46</v>
      </c>
      <c r="H10" s="1">
        <f>1+COUNTIFS(A:A,A10,G:G,"&gt;"&amp;G10)</f>
        <v>3</v>
      </c>
      <c r="I10" s="2">
        <f>AVERAGEIF(A:A,A10,G:G)</f>
        <v>47.75363636363636</v>
      </c>
      <c r="J10" s="2">
        <f t="shared" si="0"/>
        <v>6.7063636363636405</v>
      </c>
      <c r="K10" s="2">
        <f t="shared" si="1"/>
        <v>96.706363636363648</v>
      </c>
      <c r="L10" s="2">
        <f t="shared" si="2"/>
        <v>331.08721105543231</v>
      </c>
      <c r="M10" s="2">
        <f>SUMIF(A:A,A10,L:L)</f>
        <v>2795.7762516623716</v>
      </c>
      <c r="N10" s="3">
        <f t="shared" si="3"/>
        <v>0.11842407304896717</v>
      </c>
      <c r="O10" s="6">
        <f t="shared" si="4"/>
        <v>8.4442290680756269</v>
      </c>
      <c r="P10" s="3">
        <f t="shared" si="5"/>
        <v>0.11842407304896717</v>
      </c>
      <c r="Q10" s="3">
        <f>IF(ISNUMBER(P10),SUMIF(A:A,A10,P:P),"")</f>
        <v>0.91608805281991457</v>
      </c>
      <c r="R10" s="3">
        <f t="shared" si="6"/>
        <v>0.12927149599258783</v>
      </c>
      <c r="S10" s="7">
        <f t="shared" si="7"/>
        <v>7.7356573645387225</v>
      </c>
    </row>
    <row r="11" spans="1:19" x14ac:dyDescent="0.3">
      <c r="A11" s="1">
        <v>3</v>
      </c>
      <c r="B11" s="5">
        <v>0.60416666666666663</v>
      </c>
      <c r="C11" s="1" t="s">
        <v>19</v>
      </c>
      <c r="D11" s="1">
        <v>5</v>
      </c>
      <c r="E11" s="1">
        <v>5</v>
      </c>
      <c r="F11" s="1" t="s">
        <v>24</v>
      </c>
      <c r="G11" s="1">
        <v>52.9</v>
      </c>
      <c r="H11" s="1">
        <f>1+COUNTIFS(A:A,A11,G:G,"&gt;"&amp;G11)</f>
        <v>4</v>
      </c>
      <c r="I11" s="2">
        <f>AVERAGEIF(A:A,A11,G:G)</f>
        <v>47.75363636363636</v>
      </c>
      <c r="J11" s="2">
        <f t="shared" si="0"/>
        <v>5.1463636363636382</v>
      </c>
      <c r="K11" s="2">
        <f t="shared" si="1"/>
        <v>95.146363636363645</v>
      </c>
      <c r="L11" s="2">
        <f t="shared" si="2"/>
        <v>301.50355832839301</v>
      </c>
      <c r="M11" s="2">
        <f>SUMIF(A:A,A11,L:L)</f>
        <v>2795.7762516623716</v>
      </c>
      <c r="N11" s="3">
        <f t="shared" si="3"/>
        <v>0.10784252071284985</v>
      </c>
      <c r="O11" s="6">
        <f t="shared" si="4"/>
        <v>9.2727802854560526</v>
      </c>
      <c r="P11" s="3">
        <f t="shared" si="5"/>
        <v>0.10784252071284985</v>
      </c>
      <c r="Q11" s="3">
        <f>IF(ISNUMBER(P11),SUMIF(A:A,A11,P:P),"")</f>
        <v>0.91608805281991457</v>
      </c>
      <c r="R11" s="3">
        <f t="shared" si="6"/>
        <v>0.11772069331205395</v>
      </c>
      <c r="S11" s="7">
        <f t="shared" si="7"/>
        <v>8.4946832359303261</v>
      </c>
    </row>
    <row r="12" spans="1:19" x14ac:dyDescent="0.3">
      <c r="A12" s="1">
        <v>3</v>
      </c>
      <c r="B12" s="5">
        <v>0.60416666666666663</v>
      </c>
      <c r="C12" s="1" t="s">
        <v>19</v>
      </c>
      <c r="D12" s="1">
        <v>5</v>
      </c>
      <c r="E12" s="1">
        <v>8</v>
      </c>
      <c r="F12" s="1" t="s">
        <v>27</v>
      </c>
      <c r="G12" s="1">
        <v>49.18</v>
      </c>
      <c r="H12" s="1">
        <f>1+COUNTIFS(A:A,A12,G:G,"&gt;"&amp;G12)</f>
        <v>5</v>
      </c>
      <c r="I12" s="2">
        <f>AVERAGEIF(A:A,A12,G:G)</f>
        <v>47.75363636363636</v>
      </c>
      <c r="J12" s="2">
        <f t="shared" si="0"/>
        <v>1.4263636363636394</v>
      </c>
      <c r="K12" s="2">
        <f t="shared" si="1"/>
        <v>91.426363636363646</v>
      </c>
      <c r="L12" s="2">
        <f t="shared" si="2"/>
        <v>241.18923146329527</v>
      </c>
      <c r="M12" s="2">
        <f>SUMIF(A:A,A12,L:L)</f>
        <v>2795.7762516623716</v>
      </c>
      <c r="N12" s="3">
        <f t="shared" si="3"/>
        <v>8.6269146652878215E-2</v>
      </c>
      <c r="O12" s="6">
        <f t="shared" si="4"/>
        <v>11.591629670613379</v>
      </c>
      <c r="P12" s="3">
        <f t="shared" si="5"/>
        <v>8.6269146652878215E-2</v>
      </c>
      <c r="Q12" s="3">
        <f>IF(ISNUMBER(P12),SUMIF(A:A,A12,P:P),"")</f>
        <v>0.91608805281991457</v>
      </c>
      <c r="R12" s="3">
        <f t="shared" si="6"/>
        <v>9.4171238656942824E-2</v>
      </c>
      <c r="S12" s="7">
        <f t="shared" si="7"/>
        <v>10.618953453961758</v>
      </c>
    </row>
    <row r="13" spans="1:19" x14ac:dyDescent="0.3">
      <c r="A13" s="1">
        <v>3</v>
      </c>
      <c r="B13" s="5">
        <v>0.60416666666666663</v>
      </c>
      <c r="C13" s="1" t="s">
        <v>19</v>
      </c>
      <c r="D13" s="1">
        <v>5</v>
      </c>
      <c r="E13" s="1">
        <v>1</v>
      </c>
      <c r="F13" s="1" t="s">
        <v>20</v>
      </c>
      <c r="G13" s="1">
        <v>47.15</v>
      </c>
      <c r="H13" s="1">
        <f>1+COUNTIFS(A:A,A13,G:G,"&gt;"&amp;G13)</f>
        <v>6</v>
      </c>
      <c r="I13" s="2">
        <f>AVERAGEIF(A:A,A13,G:G)</f>
        <v>47.75363636363636</v>
      </c>
      <c r="J13" s="2">
        <f t="shared" si="0"/>
        <v>-0.60363636363636175</v>
      </c>
      <c r="K13" s="2">
        <f t="shared" si="1"/>
        <v>89.396363636363645</v>
      </c>
      <c r="L13" s="2">
        <f t="shared" si="2"/>
        <v>213.53095665113401</v>
      </c>
      <c r="M13" s="2">
        <f>SUMIF(A:A,A13,L:L)</f>
        <v>2795.7762516623716</v>
      </c>
      <c r="N13" s="3">
        <f t="shared" si="3"/>
        <v>7.6376268138113074E-2</v>
      </c>
      <c r="O13" s="6">
        <f t="shared" si="4"/>
        <v>13.093072290356941</v>
      </c>
      <c r="P13" s="3">
        <f t="shared" si="5"/>
        <v>7.6376268138113074E-2</v>
      </c>
      <c r="Q13" s="3">
        <f>IF(ISNUMBER(P13),SUMIF(A:A,A13,P:P),"")</f>
        <v>0.91608805281991457</v>
      </c>
      <c r="R13" s="3">
        <f t="shared" si="6"/>
        <v>8.3372191027937345E-2</v>
      </c>
      <c r="S13" s="7">
        <f t="shared" si="7"/>
        <v>11.994407099903469</v>
      </c>
    </row>
    <row r="14" spans="1:19" x14ac:dyDescent="0.3">
      <c r="A14" s="1">
        <v>3</v>
      </c>
      <c r="B14" s="5">
        <v>0.60416666666666663</v>
      </c>
      <c r="C14" s="1" t="s">
        <v>19</v>
      </c>
      <c r="D14" s="1">
        <v>5</v>
      </c>
      <c r="E14" s="1">
        <v>10</v>
      </c>
      <c r="F14" s="1" t="s">
        <v>29</v>
      </c>
      <c r="G14" s="1">
        <v>41.99</v>
      </c>
      <c r="H14" s="1">
        <f>1+COUNTIFS(A:A,A14,G:G,"&gt;"&amp;G14)</f>
        <v>7</v>
      </c>
      <c r="I14" s="2">
        <f>AVERAGEIF(A:A,A14,G:G)</f>
        <v>47.75363636363636</v>
      </c>
      <c r="J14" s="2">
        <f t="shared" si="0"/>
        <v>-5.7636363636363583</v>
      </c>
      <c r="K14" s="2">
        <f t="shared" si="1"/>
        <v>84.236363636363649</v>
      </c>
      <c r="L14" s="2">
        <f t="shared" si="2"/>
        <v>156.67628819828226</v>
      </c>
      <c r="M14" s="2">
        <f>SUMIF(A:A,A14,L:L)</f>
        <v>2795.7762516623716</v>
      </c>
      <c r="N14" s="3">
        <f t="shared" si="3"/>
        <v>5.6040353052259594E-2</v>
      </c>
      <c r="O14" s="6">
        <f t="shared" si="4"/>
        <v>17.844284440311519</v>
      </c>
      <c r="P14" s="3">
        <f t="shared" si="5"/>
        <v>5.6040353052259594E-2</v>
      </c>
      <c r="Q14" s="3">
        <f>IF(ISNUMBER(P14),SUMIF(A:A,A14,P:P),"")</f>
        <v>0.91608805281991457</v>
      </c>
      <c r="R14" s="3">
        <f t="shared" si="6"/>
        <v>6.1173544267666656E-2</v>
      </c>
      <c r="S14" s="7">
        <f t="shared" si="7"/>
        <v>16.346935786889677</v>
      </c>
    </row>
    <row r="15" spans="1:19" x14ac:dyDescent="0.3">
      <c r="A15" s="1">
        <v>3</v>
      </c>
      <c r="B15" s="5">
        <v>0.60416666666666663</v>
      </c>
      <c r="C15" s="1" t="s">
        <v>19</v>
      </c>
      <c r="D15" s="1">
        <v>5</v>
      </c>
      <c r="E15" s="1">
        <v>9</v>
      </c>
      <c r="F15" s="1" t="s">
        <v>28</v>
      </c>
      <c r="G15" s="1">
        <v>41.5</v>
      </c>
      <c r="H15" s="1">
        <f>1+COUNTIFS(A:A,A15,G:G,"&gt;"&amp;G15)</f>
        <v>8</v>
      </c>
      <c r="I15" s="2">
        <f>AVERAGEIF(A:A,A15,G:G)</f>
        <v>47.75363636363636</v>
      </c>
      <c r="J15" s="2">
        <f t="shared" si="0"/>
        <v>-6.2536363636363603</v>
      </c>
      <c r="K15" s="2">
        <f t="shared" si="1"/>
        <v>83.74636363636364</v>
      </c>
      <c r="L15" s="2">
        <f t="shared" si="2"/>
        <v>152.13705895115794</v>
      </c>
      <c r="M15" s="2">
        <f>SUMIF(A:A,A15,L:L)</f>
        <v>2795.7762516623716</v>
      </c>
      <c r="N15" s="3">
        <f t="shared" si="3"/>
        <v>5.4416750575335592E-2</v>
      </c>
      <c r="O15" s="6">
        <f t="shared" si="4"/>
        <v>18.376694481519635</v>
      </c>
      <c r="P15" s="3">
        <f t="shared" si="5"/>
        <v>5.4416750575335592E-2</v>
      </c>
      <c r="Q15" s="3">
        <f>IF(ISNUMBER(P15),SUMIF(A:A,A15,P:P),"")</f>
        <v>0.91608805281991457</v>
      </c>
      <c r="R15" s="3">
        <f t="shared" si="6"/>
        <v>5.9401222849516724E-2</v>
      </c>
      <c r="S15" s="7">
        <f t="shared" si="7"/>
        <v>16.83467026484179</v>
      </c>
    </row>
    <row r="16" spans="1:19" x14ac:dyDescent="0.3">
      <c r="A16" s="1">
        <v>3</v>
      </c>
      <c r="B16" s="5">
        <v>0.60416666666666663</v>
      </c>
      <c r="C16" s="1" t="s">
        <v>19</v>
      </c>
      <c r="D16" s="1">
        <v>5</v>
      </c>
      <c r="E16" s="1">
        <v>6</v>
      </c>
      <c r="F16" s="1" t="s">
        <v>25</v>
      </c>
      <c r="G16" s="1">
        <v>40.659999999999997</v>
      </c>
      <c r="H16" s="1">
        <f>1+COUNTIFS(A:A,A16,G:G,"&gt;"&amp;G16)</f>
        <v>9</v>
      </c>
      <c r="I16" s="2">
        <f>AVERAGEIF(A:A,A16,G:G)</f>
        <v>47.75363636363636</v>
      </c>
      <c r="J16" s="2">
        <f t="shared" si="0"/>
        <v>-7.0936363636363637</v>
      </c>
      <c r="K16" s="2">
        <f t="shared" si="1"/>
        <v>82.906363636363636</v>
      </c>
      <c r="L16" s="2">
        <f t="shared" si="2"/>
        <v>144.6593717083648</v>
      </c>
      <c r="M16" s="2">
        <f>SUMIF(A:A,A16,L:L)</f>
        <v>2795.7762516623716</v>
      </c>
      <c r="N16" s="3">
        <f t="shared" si="3"/>
        <v>5.174211334771521E-2</v>
      </c>
      <c r="O16" s="6">
        <f t="shared" si="4"/>
        <v>19.326616856173644</v>
      </c>
      <c r="P16" s="3">
        <f t="shared" si="5"/>
        <v>5.174211334771521E-2</v>
      </c>
      <c r="Q16" s="3">
        <f>IF(ISNUMBER(P16),SUMIF(A:A,A16,P:P),"")</f>
        <v>0.91608805281991457</v>
      </c>
      <c r="R16" s="3">
        <f t="shared" si="6"/>
        <v>5.6481593869106735E-2</v>
      </c>
      <c r="S16" s="7">
        <f t="shared" si="7"/>
        <v>17.704882803368651</v>
      </c>
    </row>
    <row r="17" spans="1:19" x14ac:dyDescent="0.3">
      <c r="A17" s="1">
        <v>3</v>
      </c>
      <c r="B17" s="5">
        <v>0.60416666666666663</v>
      </c>
      <c r="C17" s="1" t="s">
        <v>19</v>
      </c>
      <c r="D17" s="1">
        <v>5</v>
      </c>
      <c r="E17" s="1">
        <v>2</v>
      </c>
      <c r="F17" s="1" t="s">
        <v>21</v>
      </c>
      <c r="G17" s="1">
        <v>38.9</v>
      </c>
      <c r="H17" s="1">
        <f>1+COUNTIFS(A:A,A17,G:G,"&gt;"&amp;G17)</f>
        <v>10</v>
      </c>
      <c r="I17" s="2">
        <f>AVERAGEIF(A:A,A17,G:G)</f>
        <v>47.75363636363636</v>
      </c>
      <c r="J17" s="2">
        <f t="shared" si="0"/>
        <v>-8.8536363636363618</v>
      </c>
      <c r="K17" s="2">
        <f t="shared" si="1"/>
        <v>81.146363636363645</v>
      </c>
      <c r="L17" s="2">
        <f t="shared" si="2"/>
        <v>130.16225898168062</v>
      </c>
      <c r="M17" s="2">
        <f>SUMIF(A:A,A17,L:L)</f>
        <v>2795.7762516623716</v>
      </c>
      <c r="N17" s="3">
        <f t="shared" si="3"/>
        <v>4.6556751064855781E-2</v>
      </c>
      <c r="O17" s="6">
        <f t="shared" si="4"/>
        <v>21.47916203617714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3</v>
      </c>
      <c r="B18" s="5">
        <v>0.60416666666666663</v>
      </c>
      <c r="C18" s="1" t="s">
        <v>19</v>
      </c>
      <c r="D18" s="1">
        <v>5</v>
      </c>
      <c r="E18" s="1">
        <v>11</v>
      </c>
      <c r="F18" s="1" t="s">
        <v>30</v>
      </c>
      <c r="G18" s="1">
        <v>35.229999999999997</v>
      </c>
      <c r="H18" s="1">
        <f>1+COUNTIFS(A:A,A18,G:G,"&gt;"&amp;G18)</f>
        <v>11</v>
      </c>
      <c r="I18" s="2">
        <f>AVERAGEIF(A:A,A18,G:G)</f>
        <v>47.75363636363636</v>
      </c>
      <c r="J18" s="2">
        <f t="shared" si="0"/>
        <v>-12.523636363636363</v>
      </c>
      <c r="K18" s="2">
        <f t="shared" si="1"/>
        <v>77.476363636363629</v>
      </c>
      <c r="L18" s="2">
        <f t="shared" si="2"/>
        <v>104.43677017514936</v>
      </c>
      <c r="M18" s="2">
        <f>SUMIF(A:A,A18,L:L)</f>
        <v>2795.7762516623716</v>
      </c>
      <c r="N18" s="3">
        <f t="shared" si="3"/>
        <v>3.735519611522959E-2</v>
      </c>
      <c r="O18" s="6">
        <f t="shared" si="4"/>
        <v>26.770037477926753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/>
      <c r="B19" s="5"/>
      <c r="C19" s="1"/>
      <c r="D19" s="1"/>
      <c r="E19" s="1"/>
      <c r="F19" s="1"/>
      <c r="G19" s="1"/>
      <c r="H19" s="1"/>
      <c r="I19" s="2"/>
      <c r="J19" s="2"/>
      <c r="K19" s="2"/>
      <c r="L19" s="2"/>
      <c r="M19" s="2"/>
      <c r="N19" s="3"/>
      <c r="O19" s="6"/>
      <c r="P19" s="3"/>
      <c r="Q19" s="3"/>
      <c r="R19" s="3"/>
      <c r="S19" s="7"/>
    </row>
    <row r="20" spans="1:19" x14ac:dyDescent="0.3">
      <c r="A20" s="1">
        <v>4</v>
      </c>
      <c r="B20" s="5">
        <v>0.625</v>
      </c>
      <c r="C20" s="1" t="s">
        <v>19</v>
      </c>
      <c r="D20" s="1">
        <v>6</v>
      </c>
      <c r="E20" s="1">
        <v>9</v>
      </c>
      <c r="F20" s="1" t="s">
        <v>38</v>
      </c>
      <c r="G20" s="1">
        <v>64.849999999999994</v>
      </c>
      <c r="H20" s="1">
        <f>1+COUNTIFS(A:A,A20,G:G,"&gt;"&amp;G20)</f>
        <v>1</v>
      </c>
      <c r="I20" s="2">
        <f>AVERAGEIF(A:A,A20,G:G)</f>
        <v>50.93363636363636</v>
      </c>
      <c r="J20" s="2">
        <f t="shared" si="0"/>
        <v>13.916363636363634</v>
      </c>
      <c r="K20" s="2">
        <f t="shared" si="1"/>
        <v>103.91636363636363</v>
      </c>
      <c r="L20" s="2">
        <f t="shared" si="2"/>
        <v>510.29134033957541</v>
      </c>
      <c r="M20" s="2">
        <f>SUMIF(A:A,A20,L:L)</f>
        <v>2852.1857125473248</v>
      </c>
      <c r="N20" s="3">
        <f t="shared" si="3"/>
        <v>0.17891238221084399</v>
      </c>
      <c r="O20" s="6">
        <f t="shared" si="4"/>
        <v>5.5893280702144121</v>
      </c>
      <c r="P20" s="3">
        <f t="shared" si="5"/>
        <v>0.17891238221084399</v>
      </c>
      <c r="Q20" s="3">
        <f>IF(ISNUMBER(P20),SUMIF(A:A,A20,P:P),"")</f>
        <v>0.93194022027347334</v>
      </c>
      <c r="R20" s="3">
        <f t="shared" si="6"/>
        <v>0.19197838908416573</v>
      </c>
      <c r="S20" s="7">
        <f t="shared" si="7"/>
        <v>5.2089196329363272</v>
      </c>
    </row>
    <row r="21" spans="1:19" x14ac:dyDescent="0.3">
      <c r="A21" s="1">
        <v>4</v>
      </c>
      <c r="B21" s="5">
        <v>0.625</v>
      </c>
      <c r="C21" s="1" t="s">
        <v>19</v>
      </c>
      <c r="D21" s="1">
        <v>6</v>
      </c>
      <c r="E21" s="1">
        <v>7</v>
      </c>
      <c r="F21" s="1" t="s">
        <v>36</v>
      </c>
      <c r="G21" s="1">
        <v>63.85</v>
      </c>
      <c r="H21" s="1">
        <f>1+COUNTIFS(A:A,A21,G:G,"&gt;"&amp;G21)</f>
        <v>2</v>
      </c>
      <c r="I21" s="2">
        <f>AVERAGEIF(A:A,A21,G:G)</f>
        <v>50.93363636363636</v>
      </c>
      <c r="J21" s="2">
        <f t="shared" si="0"/>
        <v>12.916363636363641</v>
      </c>
      <c r="K21" s="2">
        <f t="shared" si="1"/>
        <v>102.91636363636364</v>
      </c>
      <c r="L21" s="2">
        <f t="shared" si="2"/>
        <v>480.57428612698152</v>
      </c>
      <c r="M21" s="2">
        <f>SUMIF(A:A,A21,L:L)</f>
        <v>2852.1857125473248</v>
      </c>
      <c r="N21" s="3">
        <f t="shared" si="3"/>
        <v>0.1684933361852424</v>
      </c>
      <c r="O21" s="6">
        <f t="shared" si="4"/>
        <v>5.9349528155855085</v>
      </c>
      <c r="P21" s="3">
        <f t="shared" si="5"/>
        <v>0.1684933361852424</v>
      </c>
      <c r="Q21" s="3">
        <f>IF(ISNUMBER(P21),SUMIF(A:A,A21,P:P),"")</f>
        <v>0.93194022027347334</v>
      </c>
      <c r="R21" s="3">
        <f t="shared" si="6"/>
        <v>0.18079843805410484</v>
      </c>
      <c r="S21" s="7">
        <f t="shared" si="7"/>
        <v>5.5310212342694296</v>
      </c>
    </row>
    <row r="22" spans="1:19" x14ac:dyDescent="0.3">
      <c r="A22" s="1">
        <v>4</v>
      </c>
      <c r="B22" s="5">
        <v>0.625</v>
      </c>
      <c r="C22" s="1" t="s">
        <v>19</v>
      </c>
      <c r="D22" s="1">
        <v>6</v>
      </c>
      <c r="E22" s="1">
        <v>1</v>
      </c>
      <c r="F22" s="1" t="s">
        <v>31</v>
      </c>
      <c r="G22" s="1">
        <v>63.25</v>
      </c>
      <c r="H22" s="1">
        <f>1+COUNTIFS(A:A,A22,G:G,"&gt;"&amp;G22)</f>
        <v>3</v>
      </c>
      <c r="I22" s="2">
        <f>AVERAGEIF(A:A,A22,G:G)</f>
        <v>50.93363636363636</v>
      </c>
      <c r="J22" s="2">
        <f t="shared" si="0"/>
        <v>12.31636363636364</v>
      </c>
      <c r="K22" s="2">
        <f t="shared" si="1"/>
        <v>102.31636363636363</v>
      </c>
      <c r="L22" s="2">
        <f t="shared" si="2"/>
        <v>463.58132040997361</v>
      </c>
      <c r="M22" s="2">
        <f>SUMIF(A:A,A22,L:L)</f>
        <v>2852.1857125473248</v>
      </c>
      <c r="N22" s="3">
        <f t="shared" si="3"/>
        <v>0.16253546126768267</v>
      </c>
      <c r="O22" s="6">
        <f t="shared" si="4"/>
        <v>6.152503534924489</v>
      </c>
      <c r="P22" s="3">
        <f t="shared" si="5"/>
        <v>0.16253546126768267</v>
      </c>
      <c r="Q22" s="3">
        <f>IF(ISNUMBER(P22),SUMIF(A:A,A22,P:P),"")</f>
        <v>0.93194022027347334</v>
      </c>
      <c r="R22" s="3">
        <f t="shared" si="6"/>
        <v>0.17440545834580184</v>
      </c>
      <c r="S22" s="7">
        <f t="shared" si="7"/>
        <v>5.7337654995708522</v>
      </c>
    </row>
    <row r="23" spans="1:19" x14ac:dyDescent="0.3">
      <c r="A23" s="1">
        <v>4</v>
      </c>
      <c r="B23" s="5">
        <v>0.625</v>
      </c>
      <c r="C23" s="1" t="s">
        <v>19</v>
      </c>
      <c r="D23" s="1">
        <v>6</v>
      </c>
      <c r="E23" s="1">
        <v>10</v>
      </c>
      <c r="F23" s="1" t="s">
        <v>39</v>
      </c>
      <c r="G23" s="1">
        <v>51.73</v>
      </c>
      <c r="H23" s="1">
        <f>1+COUNTIFS(A:A,A23,G:G,"&gt;"&amp;G23)</f>
        <v>4</v>
      </c>
      <c r="I23" s="2">
        <f>AVERAGEIF(A:A,A23,G:G)</f>
        <v>50.93363636363636</v>
      </c>
      <c r="J23" s="2">
        <f t="shared" si="0"/>
        <v>0.79636363636363683</v>
      </c>
      <c r="K23" s="2">
        <f t="shared" si="1"/>
        <v>90.796363636363637</v>
      </c>
      <c r="L23" s="2">
        <f t="shared" si="2"/>
        <v>232.2424381764132</v>
      </c>
      <c r="M23" s="2">
        <f>SUMIF(A:A,A23,L:L)</f>
        <v>2852.1857125473248</v>
      </c>
      <c r="N23" s="3">
        <f t="shared" si="3"/>
        <v>8.1426127742921198E-2</v>
      </c>
      <c r="O23" s="6">
        <f t="shared" si="4"/>
        <v>12.281070311450925</v>
      </c>
      <c r="P23" s="3">
        <f t="shared" si="5"/>
        <v>8.1426127742921198E-2</v>
      </c>
      <c r="Q23" s="3">
        <f>IF(ISNUMBER(P23),SUMIF(A:A,A23,P:P),"")</f>
        <v>0.93194022027347334</v>
      </c>
      <c r="R23" s="3">
        <f t="shared" si="6"/>
        <v>8.7372694054375172E-2</v>
      </c>
      <c r="S23" s="7">
        <f t="shared" si="7"/>
        <v>11.445223371247589</v>
      </c>
    </row>
    <row r="24" spans="1:19" x14ac:dyDescent="0.3">
      <c r="A24" s="1">
        <v>4</v>
      </c>
      <c r="B24" s="5">
        <v>0.625</v>
      </c>
      <c r="C24" s="1" t="s">
        <v>19</v>
      </c>
      <c r="D24" s="1">
        <v>6</v>
      </c>
      <c r="E24" s="1">
        <v>6</v>
      </c>
      <c r="F24" s="1" t="s">
        <v>35</v>
      </c>
      <c r="G24" s="1">
        <v>49.87</v>
      </c>
      <c r="H24" s="1">
        <f>1+COUNTIFS(A:A,A24,G:G,"&gt;"&amp;G24)</f>
        <v>5</v>
      </c>
      <c r="I24" s="2">
        <f>AVERAGEIF(A:A,A24,G:G)</f>
        <v>50.93363636363636</v>
      </c>
      <c r="J24" s="2">
        <f t="shared" si="0"/>
        <v>-1.0636363636363626</v>
      </c>
      <c r="K24" s="2">
        <f t="shared" si="1"/>
        <v>88.936363636363637</v>
      </c>
      <c r="L24" s="2">
        <f t="shared" si="2"/>
        <v>207.71808881980019</v>
      </c>
      <c r="M24" s="2">
        <f>SUMIF(A:A,A24,L:L)</f>
        <v>2852.1857125473248</v>
      </c>
      <c r="N24" s="3">
        <f t="shared" si="3"/>
        <v>7.2827687168478386E-2</v>
      </c>
      <c r="O24" s="6">
        <f t="shared" si="4"/>
        <v>13.731041570585871</v>
      </c>
      <c r="P24" s="3">
        <f t="shared" si="5"/>
        <v>7.2827687168478386E-2</v>
      </c>
      <c r="Q24" s="3">
        <f>IF(ISNUMBER(P24),SUMIF(A:A,A24,P:P),"")</f>
        <v>0.93194022027347334</v>
      </c>
      <c r="R24" s="3">
        <f t="shared" si="6"/>
        <v>7.8146307653840119E-2</v>
      </c>
      <c r="S24" s="7">
        <f t="shared" si="7"/>
        <v>12.796509905876018</v>
      </c>
    </row>
    <row r="25" spans="1:19" x14ac:dyDescent="0.3">
      <c r="A25" s="1">
        <v>4</v>
      </c>
      <c r="B25" s="5">
        <v>0.625</v>
      </c>
      <c r="C25" s="1" t="s">
        <v>19</v>
      </c>
      <c r="D25" s="1">
        <v>6</v>
      </c>
      <c r="E25" s="1">
        <v>3</v>
      </c>
      <c r="F25" s="1" t="s">
        <v>32</v>
      </c>
      <c r="G25" s="1">
        <v>49.69</v>
      </c>
      <c r="H25" s="1">
        <f>1+COUNTIFS(A:A,A25,G:G,"&gt;"&amp;G25)</f>
        <v>6</v>
      </c>
      <c r="I25" s="2">
        <f>AVERAGEIF(A:A,A25,G:G)</f>
        <v>50.93363636363636</v>
      </c>
      <c r="J25" s="2">
        <f t="shared" si="0"/>
        <v>-1.2436363636363623</v>
      </c>
      <c r="K25" s="2">
        <f t="shared" si="1"/>
        <v>88.756363636363631</v>
      </c>
      <c r="L25" s="2">
        <f t="shared" si="2"/>
        <v>205.48680408615337</v>
      </c>
      <c r="M25" s="2">
        <f>SUMIF(A:A,A25,L:L)</f>
        <v>2852.1857125473248</v>
      </c>
      <c r="N25" s="3">
        <f t="shared" si="3"/>
        <v>7.2045380208650714E-2</v>
      </c>
      <c r="O25" s="6">
        <f t="shared" si="4"/>
        <v>13.880140504552807</v>
      </c>
      <c r="P25" s="3">
        <f t="shared" si="5"/>
        <v>7.2045380208650714E-2</v>
      </c>
      <c r="Q25" s="3">
        <f>IF(ISNUMBER(P25),SUMIF(A:A,A25,P:P),"")</f>
        <v>0.93194022027347334</v>
      </c>
      <c r="R25" s="3">
        <f t="shared" si="6"/>
        <v>7.7306868661070713E-2</v>
      </c>
      <c r="S25" s="7">
        <f t="shared" si="7"/>
        <v>12.935461199239704</v>
      </c>
    </row>
    <row r="26" spans="1:19" x14ac:dyDescent="0.3">
      <c r="A26" s="1">
        <v>4</v>
      </c>
      <c r="B26" s="5">
        <v>0.625</v>
      </c>
      <c r="C26" s="1" t="s">
        <v>19</v>
      </c>
      <c r="D26" s="1">
        <v>6</v>
      </c>
      <c r="E26" s="1">
        <v>8</v>
      </c>
      <c r="F26" s="1" t="s">
        <v>37</v>
      </c>
      <c r="G26" s="1">
        <v>48.76</v>
      </c>
      <c r="H26" s="1">
        <f>1+COUNTIFS(A:A,A26,G:G,"&gt;"&amp;G26)</f>
        <v>7</v>
      </c>
      <c r="I26" s="2">
        <f>AVERAGEIF(A:A,A26,G:G)</f>
        <v>50.93363636363636</v>
      </c>
      <c r="J26" s="2">
        <f t="shared" si="0"/>
        <v>-2.173636363636362</v>
      </c>
      <c r="K26" s="2">
        <f t="shared" si="1"/>
        <v>87.826363636363638</v>
      </c>
      <c r="L26" s="2">
        <f t="shared" si="2"/>
        <v>194.33467822171056</v>
      </c>
      <c r="M26" s="2">
        <f>SUMIF(A:A,A26,L:L)</f>
        <v>2852.1857125473248</v>
      </c>
      <c r="N26" s="3">
        <f t="shared" si="3"/>
        <v>6.8135352255217524E-2</v>
      </c>
      <c r="O26" s="6">
        <f t="shared" si="4"/>
        <v>14.676668820236769</v>
      </c>
      <c r="P26" s="3">
        <f t="shared" si="5"/>
        <v>6.8135352255217524E-2</v>
      </c>
      <c r="Q26" s="3">
        <f>IF(ISNUMBER(P26),SUMIF(A:A,A26,P:P),"")</f>
        <v>0.93194022027347334</v>
      </c>
      <c r="R26" s="3">
        <f t="shared" si="6"/>
        <v>7.311129058817048E-2</v>
      </c>
      <c r="S26" s="7">
        <f t="shared" si="7"/>
        <v>13.677777973212274</v>
      </c>
    </row>
    <row r="27" spans="1:19" x14ac:dyDescent="0.3">
      <c r="A27" s="1">
        <v>4</v>
      </c>
      <c r="B27" s="5">
        <v>0.625</v>
      </c>
      <c r="C27" s="1" t="s">
        <v>19</v>
      </c>
      <c r="D27" s="1">
        <v>6</v>
      </c>
      <c r="E27" s="1">
        <v>4</v>
      </c>
      <c r="F27" s="1" t="s">
        <v>33</v>
      </c>
      <c r="G27" s="1">
        <v>48.7</v>
      </c>
      <c r="H27" s="1">
        <f>1+COUNTIFS(A:A,A27,G:G,"&gt;"&amp;G27)</f>
        <v>8</v>
      </c>
      <c r="I27" s="2">
        <f>AVERAGEIF(A:A,A27,G:G)</f>
        <v>50.93363636363636</v>
      </c>
      <c r="J27" s="2">
        <f t="shared" si="0"/>
        <v>-2.2336363636363572</v>
      </c>
      <c r="K27" s="2">
        <f t="shared" si="1"/>
        <v>87.76636363636365</v>
      </c>
      <c r="L27" s="2">
        <f t="shared" si="2"/>
        <v>193.63633115904011</v>
      </c>
      <c r="M27" s="2">
        <f>SUMIF(A:A,A27,L:L)</f>
        <v>2852.1857125473248</v>
      </c>
      <c r="N27" s="3">
        <f t="shared" si="3"/>
        <v>6.7890505974837437E-2</v>
      </c>
      <c r="O27" s="6">
        <f t="shared" si="4"/>
        <v>14.729600047032122</v>
      </c>
      <c r="P27" s="3">
        <f t="shared" si="5"/>
        <v>6.7890505974837437E-2</v>
      </c>
      <c r="Q27" s="3">
        <f>IF(ISNUMBER(P27),SUMIF(A:A,A27,P:P),"")</f>
        <v>0.93194022027347334</v>
      </c>
      <c r="R27" s="3">
        <f t="shared" si="6"/>
        <v>7.2848563135214067E-2</v>
      </c>
      <c r="S27" s="7">
        <f t="shared" si="7"/>
        <v>13.727106712371279</v>
      </c>
    </row>
    <row r="28" spans="1:19" x14ac:dyDescent="0.3">
      <c r="A28" s="1">
        <v>4</v>
      </c>
      <c r="B28" s="5">
        <v>0.625</v>
      </c>
      <c r="C28" s="1" t="s">
        <v>19</v>
      </c>
      <c r="D28" s="1">
        <v>6</v>
      </c>
      <c r="E28" s="1">
        <v>11</v>
      </c>
      <c r="F28" s="1" t="s">
        <v>40</v>
      </c>
      <c r="G28" s="1">
        <v>46.55</v>
      </c>
      <c r="H28" s="1">
        <f>1+COUNTIFS(A:A,A28,G:G,"&gt;"&amp;G28)</f>
        <v>9</v>
      </c>
      <c r="I28" s="2">
        <f>AVERAGEIF(A:A,A28,G:G)</f>
        <v>50.93363636363636</v>
      </c>
      <c r="J28" s="2">
        <f t="shared" si="0"/>
        <v>-4.3836363636363629</v>
      </c>
      <c r="K28" s="2">
        <f t="shared" si="1"/>
        <v>85.616363636363644</v>
      </c>
      <c r="L28" s="2">
        <f t="shared" si="2"/>
        <v>170.20129387255918</v>
      </c>
      <c r="M28" s="2">
        <f>SUMIF(A:A,A28,L:L)</f>
        <v>2852.1857125473248</v>
      </c>
      <c r="N28" s="3">
        <f t="shared" si="3"/>
        <v>5.9673987259598937E-2</v>
      </c>
      <c r="O28" s="6">
        <f t="shared" si="4"/>
        <v>16.757720506419549</v>
      </c>
      <c r="P28" s="3">
        <f t="shared" si="5"/>
        <v>5.9673987259598937E-2</v>
      </c>
      <c r="Q28" s="3">
        <f>IF(ISNUMBER(P28),SUMIF(A:A,A28,P:P),"")</f>
        <v>0.93194022027347334</v>
      </c>
      <c r="R28" s="3">
        <f t="shared" si="6"/>
        <v>6.4031990423256857E-2</v>
      </c>
      <c r="S28" s="7">
        <f t="shared" si="7"/>
        <v>15.617193740033937</v>
      </c>
    </row>
    <row r="29" spans="1:19" x14ac:dyDescent="0.3">
      <c r="A29" s="1">
        <v>4</v>
      </c>
      <c r="B29" s="5">
        <v>0.625</v>
      </c>
      <c r="C29" s="1" t="s">
        <v>19</v>
      </c>
      <c r="D29" s="1">
        <v>6</v>
      </c>
      <c r="E29" s="1">
        <v>5</v>
      </c>
      <c r="F29" s="1" t="s">
        <v>34</v>
      </c>
      <c r="G29" s="1">
        <v>41.3</v>
      </c>
      <c r="H29" s="1">
        <f>1+COUNTIFS(A:A,A29,G:G,"&gt;"&amp;G29)</f>
        <v>10</v>
      </c>
      <c r="I29" s="2">
        <f>AVERAGEIF(A:A,A29,G:G)</f>
        <v>50.93363636363636</v>
      </c>
      <c r="J29" s="2">
        <f t="shared" si="0"/>
        <v>-9.6336363636363629</v>
      </c>
      <c r="K29" s="2">
        <f t="shared" si="1"/>
        <v>80.366363636363644</v>
      </c>
      <c r="L29" s="2">
        <f t="shared" si="2"/>
        <v>124.21101065439184</v>
      </c>
      <c r="M29" s="2">
        <f>SUMIF(A:A,A29,L:L)</f>
        <v>2852.1857125473248</v>
      </c>
      <c r="N29" s="3">
        <f t="shared" si="3"/>
        <v>4.3549411985328731E-2</v>
      </c>
      <c r="O29" s="6">
        <f t="shared" si="4"/>
        <v>22.962422554336392</v>
      </c>
      <c r="P29" s="3" t="str">
        <f t="shared" si="5"/>
        <v/>
      </c>
      <c r="Q29" s="3" t="str">
        <f>IF(ISNUMBER(P29),SUMIF(A:A,A29,P:P),"")</f>
        <v/>
      </c>
      <c r="R29" s="3" t="str">
        <f t="shared" si="6"/>
        <v/>
      </c>
      <c r="S29" s="7" t="str">
        <f t="shared" si="7"/>
        <v/>
      </c>
    </row>
    <row r="30" spans="1:19" x14ac:dyDescent="0.3">
      <c r="A30" s="1">
        <v>4</v>
      </c>
      <c r="B30" s="5">
        <v>0.625</v>
      </c>
      <c r="C30" s="1" t="s">
        <v>19</v>
      </c>
      <c r="D30" s="1">
        <v>6</v>
      </c>
      <c r="E30" s="1">
        <v>12</v>
      </c>
      <c r="F30" s="1" t="s">
        <v>41</v>
      </c>
      <c r="G30" s="1">
        <v>31.72</v>
      </c>
      <c r="H30" s="1">
        <f>1+COUNTIFS(A:A,A30,G:G,"&gt;"&amp;G30)</f>
        <v>11</v>
      </c>
      <c r="I30" s="2">
        <f>AVERAGEIF(A:A,A30,G:G)</f>
        <v>50.93363636363636</v>
      </c>
      <c r="J30" s="2">
        <f t="shared" si="0"/>
        <v>-19.213636363636361</v>
      </c>
      <c r="K30" s="2">
        <f t="shared" si="1"/>
        <v>70.786363636363632</v>
      </c>
      <c r="L30" s="2">
        <f t="shared" si="2"/>
        <v>69.90812068072583</v>
      </c>
      <c r="M30" s="2">
        <f>SUMIF(A:A,A30,L:L)</f>
        <v>2852.1857125473248</v>
      </c>
      <c r="N30" s="3">
        <f t="shared" si="3"/>
        <v>2.4510367741198018E-2</v>
      </c>
      <c r="O30" s="6">
        <f t="shared" si="4"/>
        <v>40.799061464882044</v>
      </c>
      <c r="P30" s="3" t="str">
        <f t="shared" si="5"/>
        <v/>
      </c>
      <c r="Q30" s="3" t="str">
        <f>IF(ISNUMBER(P30),SUMIF(A:A,A30,P:P),"")</f>
        <v/>
      </c>
      <c r="R30" s="3" t="str">
        <f t="shared" si="6"/>
        <v/>
      </c>
      <c r="S30" s="7" t="str">
        <f t="shared" si="7"/>
        <v/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6</v>
      </c>
      <c r="B32" s="5">
        <v>0.64583333333333337</v>
      </c>
      <c r="C32" s="1" t="s">
        <v>19</v>
      </c>
      <c r="D32" s="1">
        <v>7</v>
      </c>
      <c r="E32" s="1">
        <v>2</v>
      </c>
      <c r="F32" s="1" t="s">
        <v>43</v>
      </c>
      <c r="G32" s="1">
        <v>67.41</v>
      </c>
      <c r="H32" s="1">
        <f>1+COUNTIFS(A:A,A32,G:G,"&gt;"&amp;G32)</f>
        <v>1</v>
      </c>
      <c r="I32" s="2">
        <f>AVERAGEIF(A:A,A32,G:G)</f>
        <v>48.371818181818185</v>
      </c>
      <c r="J32" s="2">
        <f t="shared" si="0"/>
        <v>19.038181818181812</v>
      </c>
      <c r="K32" s="2">
        <f t="shared" si="1"/>
        <v>109.03818181818181</v>
      </c>
      <c r="L32" s="2">
        <f t="shared" si="2"/>
        <v>693.87436169120838</v>
      </c>
      <c r="M32" s="2">
        <f>SUMIF(A:A,A32,L:L)</f>
        <v>3161.7865702081449</v>
      </c>
      <c r="N32" s="3">
        <f t="shared" si="3"/>
        <v>0.21945642005985547</v>
      </c>
      <c r="O32" s="6">
        <f t="shared" si="4"/>
        <v>4.5567133544202347</v>
      </c>
      <c r="P32" s="3">
        <f t="shared" si="5"/>
        <v>0.21945642005985547</v>
      </c>
      <c r="Q32" s="3">
        <f>IF(ISNUMBER(P32),SUMIF(A:A,A32,P:P),"")</f>
        <v>0.86094499550717352</v>
      </c>
      <c r="R32" s="3">
        <f t="shared" si="6"/>
        <v>0.25490178955111531</v>
      </c>
      <c r="S32" s="7">
        <f t="shared" si="7"/>
        <v>3.9230795584488063</v>
      </c>
    </row>
    <row r="33" spans="1:19" x14ac:dyDescent="0.3">
      <c r="A33" s="1">
        <v>6</v>
      </c>
      <c r="B33" s="5">
        <v>0.64583333333333337</v>
      </c>
      <c r="C33" s="1" t="s">
        <v>19</v>
      </c>
      <c r="D33" s="1">
        <v>7</v>
      </c>
      <c r="E33" s="1">
        <v>8</v>
      </c>
      <c r="F33" s="1" t="s">
        <v>48</v>
      </c>
      <c r="G33" s="1">
        <v>62.12</v>
      </c>
      <c r="H33" s="1">
        <f>1+COUNTIFS(A:A,A33,G:G,"&gt;"&amp;G33)</f>
        <v>2</v>
      </c>
      <c r="I33" s="2">
        <f>AVERAGEIF(A:A,A33,G:G)</f>
        <v>48.371818181818185</v>
      </c>
      <c r="J33" s="2">
        <f t="shared" si="0"/>
        <v>13.748181818181813</v>
      </c>
      <c r="K33" s="2">
        <f t="shared" si="1"/>
        <v>103.74818181818182</v>
      </c>
      <c r="L33" s="2">
        <f t="shared" si="2"/>
        <v>505.16793022200977</v>
      </c>
      <c r="M33" s="2">
        <f>SUMIF(A:A,A33,L:L)</f>
        <v>3161.7865702081449</v>
      </c>
      <c r="N33" s="3">
        <f t="shared" si="3"/>
        <v>0.15977293818056601</v>
      </c>
      <c r="O33" s="6">
        <f t="shared" si="4"/>
        <v>6.2588822073851995</v>
      </c>
      <c r="P33" s="3">
        <f t="shared" si="5"/>
        <v>0.15977293818056601</v>
      </c>
      <c r="Q33" s="3">
        <f>IF(ISNUMBER(P33),SUMIF(A:A,A33,P:P),"")</f>
        <v>0.86094499550717352</v>
      </c>
      <c r="R33" s="3">
        <f t="shared" si="6"/>
        <v>0.18557856659175478</v>
      </c>
      <c r="S33" s="7">
        <f t="shared" si="7"/>
        <v>5.3885533139171784</v>
      </c>
    </row>
    <row r="34" spans="1:19" x14ac:dyDescent="0.3">
      <c r="A34" s="1">
        <v>6</v>
      </c>
      <c r="B34" s="5">
        <v>0.64583333333333337</v>
      </c>
      <c r="C34" s="1" t="s">
        <v>19</v>
      </c>
      <c r="D34" s="1">
        <v>7</v>
      </c>
      <c r="E34" s="1">
        <v>13</v>
      </c>
      <c r="F34" s="1" t="s">
        <v>51</v>
      </c>
      <c r="G34" s="1">
        <v>62.03</v>
      </c>
      <c r="H34" s="1">
        <f>1+COUNTIFS(A:A,A34,G:G,"&gt;"&amp;G34)</f>
        <v>3</v>
      </c>
      <c r="I34" s="2">
        <f>AVERAGEIF(A:A,A34,G:G)</f>
        <v>48.371818181818185</v>
      </c>
      <c r="J34" s="2">
        <f t="shared" si="0"/>
        <v>13.658181818181816</v>
      </c>
      <c r="K34" s="2">
        <f t="shared" si="1"/>
        <v>103.65818181818182</v>
      </c>
      <c r="L34" s="2">
        <f t="shared" si="2"/>
        <v>502.44737550748499</v>
      </c>
      <c r="M34" s="2">
        <f>SUMIF(A:A,A34,L:L)</f>
        <v>3161.7865702081449</v>
      </c>
      <c r="N34" s="3">
        <f t="shared" si="3"/>
        <v>0.15891248961640322</v>
      </c>
      <c r="O34" s="6">
        <f t="shared" si="4"/>
        <v>6.2927715902877548</v>
      </c>
      <c r="P34" s="3">
        <f t="shared" si="5"/>
        <v>0.15891248961640322</v>
      </c>
      <c r="Q34" s="3">
        <f>IF(ISNUMBER(P34),SUMIF(A:A,A34,P:P),"")</f>
        <v>0.86094499550717352</v>
      </c>
      <c r="R34" s="3">
        <f t="shared" si="6"/>
        <v>0.1845791432039042</v>
      </c>
      <c r="S34" s="7">
        <f t="shared" si="7"/>
        <v>5.4177302085279591</v>
      </c>
    </row>
    <row r="35" spans="1:19" x14ac:dyDescent="0.3">
      <c r="A35" s="1">
        <v>6</v>
      </c>
      <c r="B35" s="5">
        <v>0.64583333333333337</v>
      </c>
      <c r="C35" s="1" t="s">
        <v>19</v>
      </c>
      <c r="D35" s="1">
        <v>7</v>
      </c>
      <c r="E35" s="1">
        <v>4</v>
      </c>
      <c r="F35" s="1" t="s">
        <v>45</v>
      </c>
      <c r="G35" s="1">
        <v>54.88</v>
      </c>
      <c r="H35" s="1">
        <f>1+COUNTIFS(A:A,A35,G:G,"&gt;"&amp;G35)</f>
        <v>4</v>
      </c>
      <c r="I35" s="2">
        <f>AVERAGEIF(A:A,A35,G:G)</f>
        <v>48.371818181818185</v>
      </c>
      <c r="J35" s="2">
        <f t="shared" ref="J35:J57" si="8">G35-I35</f>
        <v>6.5081818181818178</v>
      </c>
      <c r="K35" s="2">
        <f t="shared" ref="K35:K57" si="9">90+J35</f>
        <v>96.508181818181811</v>
      </c>
      <c r="L35" s="2">
        <f t="shared" ref="L35:L57" si="10">EXP(0.06*K35)</f>
        <v>327.17359745264946</v>
      </c>
      <c r="M35" s="2">
        <f>SUMIF(A:A,A35,L:L)</f>
        <v>3161.7865702081449</v>
      </c>
      <c r="N35" s="3">
        <f t="shared" ref="N35:N57" si="11">L35/M35</f>
        <v>0.10347744548459865</v>
      </c>
      <c r="O35" s="6">
        <f t="shared" ref="O35:O57" si="12">1/N35</f>
        <v>9.6639416958629667</v>
      </c>
      <c r="P35" s="3">
        <f t="shared" ref="P35:P57" si="13">IF(O35&gt;21,"",N35)</f>
        <v>0.10347744548459865</v>
      </c>
      <c r="Q35" s="3">
        <f>IF(ISNUMBER(P35),SUMIF(A:A,A35,P:P),"")</f>
        <v>0.86094499550717352</v>
      </c>
      <c r="R35" s="3">
        <f t="shared" ref="R35:R57" si="14">IFERROR(P35*(1/Q35),"")</f>
        <v>0.12019054181694987</v>
      </c>
      <c r="S35" s="7">
        <f t="shared" ref="S35:S57" si="15">IFERROR(1/R35,"")</f>
        <v>8.320122239926329</v>
      </c>
    </row>
    <row r="36" spans="1:19" x14ac:dyDescent="0.3">
      <c r="A36" s="1">
        <v>6</v>
      </c>
      <c r="B36" s="5">
        <v>0.64583333333333337</v>
      </c>
      <c r="C36" s="1" t="s">
        <v>19</v>
      </c>
      <c r="D36" s="1">
        <v>7</v>
      </c>
      <c r="E36" s="1">
        <v>6</v>
      </c>
      <c r="F36" s="1" t="s">
        <v>46</v>
      </c>
      <c r="G36" s="1">
        <v>53.11</v>
      </c>
      <c r="H36" s="1">
        <f>1+COUNTIFS(A:A,A36,G:G,"&gt;"&amp;G36)</f>
        <v>5</v>
      </c>
      <c r="I36" s="2">
        <f>AVERAGEIF(A:A,A36,G:G)</f>
        <v>48.371818181818185</v>
      </c>
      <c r="J36" s="2">
        <f t="shared" si="8"/>
        <v>4.7381818181818147</v>
      </c>
      <c r="K36" s="2">
        <f t="shared" si="9"/>
        <v>94.738181818181815</v>
      </c>
      <c r="L36" s="2">
        <f t="shared" si="10"/>
        <v>294.20915003400137</v>
      </c>
      <c r="M36" s="2">
        <f>SUMIF(A:A,A36,L:L)</f>
        <v>3161.7865702081449</v>
      </c>
      <c r="N36" s="3">
        <f t="shared" si="11"/>
        <v>9.3051552817062275E-2</v>
      </c>
      <c r="O36" s="6">
        <f t="shared" si="12"/>
        <v>10.746730922008174</v>
      </c>
      <c r="P36" s="3">
        <f t="shared" si="13"/>
        <v>9.3051552817062275E-2</v>
      </c>
      <c r="Q36" s="3">
        <f>IF(ISNUMBER(P36),SUMIF(A:A,A36,P:P),"")</f>
        <v>0.86094499550717352</v>
      </c>
      <c r="R36" s="3">
        <f t="shared" si="14"/>
        <v>0.10808071747051227</v>
      </c>
      <c r="S36" s="7">
        <f t="shared" si="15"/>
        <v>9.2523442053651301</v>
      </c>
    </row>
    <row r="37" spans="1:19" x14ac:dyDescent="0.3">
      <c r="A37" s="1">
        <v>6</v>
      </c>
      <c r="B37" s="5">
        <v>0.64583333333333337</v>
      </c>
      <c r="C37" s="1" t="s">
        <v>19</v>
      </c>
      <c r="D37" s="1">
        <v>7</v>
      </c>
      <c r="E37" s="1">
        <v>1</v>
      </c>
      <c r="F37" s="1" t="s">
        <v>42</v>
      </c>
      <c r="G37" s="1">
        <v>47.46</v>
      </c>
      <c r="H37" s="1">
        <f>1+COUNTIFS(A:A,A37,G:G,"&gt;"&amp;G37)</f>
        <v>6</v>
      </c>
      <c r="I37" s="2">
        <f>AVERAGEIF(A:A,A37,G:G)</f>
        <v>48.371818181818185</v>
      </c>
      <c r="J37" s="2">
        <f t="shared" si="8"/>
        <v>-0.91181818181818386</v>
      </c>
      <c r="K37" s="2">
        <f t="shared" si="9"/>
        <v>89.088181818181823</v>
      </c>
      <c r="L37" s="2">
        <f t="shared" si="10"/>
        <v>209.61885576067488</v>
      </c>
      <c r="M37" s="2">
        <f>SUMIF(A:A,A37,L:L)</f>
        <v>3161.7865702081449</v>
      </c>
      <c r="N37" s="3">
        <f t="shared" si="11"/>
        <v>6.6297598242652842E-2</v>
      </c>
      <c r="O37" s="6">
        <f t="shared" si="12"/>
        <v>15.08350266837639</v>
      </c>
      <c r="P37" s="3">
        <f t="shared" si="13"/>
        <v>6.6297598242652842E-2</v>
      </c>
      <c r="Q37" s="3">
        <f>IF(ISNUMBER(P37),SUMIF(A:A,A37,P:P),"")</f>
        <v>0.86094499550717352</v>
      </c>
      <c r="R37" s="3">
        <f t="shared" si="14"/>
        <v>7.7005614282707607E-2</v>
      </c>
      <c r="S37" s="7">
        <f t="shared" si="15"/>
        <v>12.986066137057751</v>
      </c>
    </row>
    <row r="38" spans="1:19" x14ac:dyDescent="0.3">
      <c r="A38" s="1">
        <v>6</v>
      </c>
      <c r="B38" s="5">
        <v>0.64583333333333337</v>
      </c>
      <c r="C38" s="1" t="s">
        <v>19</v>
      </c>
      <c r="D38" s="1">
        <v>7</v>
      </c>
      <c r="E38" s="1">
        <v>3</v>
      </c>
      <c r="F38" s="1" t="s">
        <v>44</v>
      </c>
      <c r="G38" s="1">
        <v>45.79</v>
      </c>
      <c r="H38" s="1">
        <f>1+COUNTIFS(A:A,A38,G:G,"&gt;"&amp;G38)</f>
        <v>7</v>
      </c>
      <c r="I38" s="2">
        <f>AVERAGEIF(A:A,A38,G:G)</f>
        <v>48.371818181818185</v>
      </c>
      <c r="J38" s="2">
        <f t="shared" si="8"/>
        <v>-2.5818181818181856</v>
      </c>
      <c r="K38" s="2">
        <f t="shared" si="9"/>
        <v>87.418181818181807</v>
      </c>
      <c r="L38" s="2">
        <f t="shared" si="10"/>
        <v>189.63305381446426</v>
      </c>
      <c r="M38" s="2">
        <f>SUMIF(A:A,A38,L:L)</f>
        <v>3161.7865702081449</v>
      </c>
      <c r="N38" s="3">
        <f t="shared" si="11"/>
        <v>5.9976551106035107E-2</v>
      </c>
      <c r="O38" s="6">
        <f t="shared" si="12"/>
        <v>16.673182794923591</v>
      </c>
      <c r="P38" s="3">
        <f t="shared" si="13"/>
        <v>5.9976551106035107E-2</v>
      </c>
      <c r="Q38" s="3">
        <f>IF(ISNUMBER(P38),SUMIF(A:A,A38,P:P),"")</f>
        <v>0.86094499550717352</v>
      </c>
      <c r="R38" s="3">
        <f t="shared" si="14"/>
        <v>6.9663627083056054E-2</v>
      </c>
      <c r="S38" s="7">
        <f t="shared" si="15"/>
        <v>14.354693286465773</v>
      </c>
    </row>
    <row r="39" spans="1:19" x14ac:dyDescent="0.3">
      <c r="A39" s="1">
        <v>6</v>
      </c>
      <c r="B39" s="5">
        <v>0.64583333333333337</v>
      </c>
      <c r="C39" s="1" t="s">
        <v>19</v>
      </c>
      <c r="D39" s="1">
        <v>7</v>
      </c>
      <c r="E39" s="1">
        <v>7</v>
      </c>
      <c r="F39" s="1" t="s">
        <v>47</v>
      </c>
      <c r="G39" s="1">
        <v>41.43</v>
      </c>
      <c r="H39" s="1">
        <f>1+COUNTIFS(A:A,A39,G:G,"&gt;"&amp;G39)</f>
        <v>8</v>
      </c>
      <c r="I39" s="2">
        <f>AVERAGEIF(A:A,A39,G:G)</f>
        <v>48.371818181818185</v>
      </c>
      <c r="J39" s="2">
        <f t="shared" si="8"/>
        <v>-6.941818181818185</v>
      </c>
      <c r="K39" s="2">
        <f t="shared" si="9"/>
        <v>83.058181818181822</v>
      </c>
      <c r="L39" s="2">
        <f t="shared" si="10"/>
        <v>145.98310693524482</v>
      </c>
      <c r="M39" s="2">
        <f>SUMIF(A:A,A39,L:L)</f>
        <v>3161.7865702081449</v>
      </c>
      <c r="N39" s="3">
        <f t="shared" si="11"/>
        <v>4.6171081979652584E-2</v>
      </c>
      <c r="O39" s="6">
        <f t="shared" si="12"/>
        <v>21.65857842449298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>
        <v>6</v>
      </c>
      <c r="B40" s="5">
        <v>0.64583333333333337</v>
      </c>
      <c r="C40" s="1" t="s">
        <v>19</v>
      </c>
      <c r="D40" s="1">
        <v>7</v>
      </c>
      <c r="E40" s="1">
        <v>11</v>
      </c>
      <c r="F40" s="1" t="s">
        <v>50</v>
      </c>
      <c r="G40" s="1">
        <v>41.25</v>
      </c>
      <c r="H40" s="1">
        <f>1+COUNTIFS(A:A,A40,G:G,"&gt;"&amp;G40)</f>
        <v>9</v>
      </c>
      <c r="I40" s="2">
        <f>AVERAGEIF(A:A,A40,G:G)</f>
        <v>48.371818181818185</v>
      </c>
      <c r="J40" s="2">
        <f t="shared" si="8"/>
        <v>-7.1218181818181847</v>
      </c>
      <c r="K40" s="2">
        <f t="shared" si="9"/>
        <v>82.878181818181815</v>
      </c>
      <c r="L40" s="2">
        <f t="shared" si="10"/>
        <v>144.41497254827036</v>
      </c>
      <c r="M40" s="2">
        <f>SUMIF(A:A,A40,L:L)</f>
        <v>3161.7865702081449</v>
      </c>
      <c r="N40" s="3">
        <f t="shared" si="11"/>
        <v>4.5675117324178942E-2</v>
      </c>
      <c r="O40" s="6">
        <f t="shared" si="12"/>
        <v>21.893758759337267</v>
      </c>
      <c r="P40" s="3" t="str">
        <f t="shared" si="13"/>
        <v/>
      </c>
      <c r="Q40" s="3" t="str">
        <f>IF(ISNUMBER(P40),SUMIF(A:A,A40,P:P),"")</f>
        <v/>
      </c>
      <c r="R40" s="3" t="str">
        <f t="shared" si="14"/>
        <v/>
      </c>
      <c r="S40" s="7" t="str">
        <f t="shared" si="15"/>
        <v/>
      </c>
    </row>
    <row r="41" spans="1:19" x14ac:dyDescent="0.3">
      <c r="A41" s="1">
        <v>6</v>
      </c>
      <c r="B41" s="5">
        <v>0.64583333333333337</v>
      </c>
      <c r="C41" s="1" t="s">
        <v>19</v>
      </c>
      <c r="D41" s="1">
        <v>7</v>
      </c>
      <c r="E41" s="1">
        <v>10</v>
      </c>
      <c r="F41" s="1" t="s">
        <v>49</v>
      </c>
      <c r="G41" s="1">
        <v>36.51</v>
      </c>
      <c r="H41" s="1">
        <f>1+COUNTIFS(A:A,A41,G:G,"&gt;"&amp;G41)</f>
        <v>10</v>
      </c>
      <c r="I41" s="2">
        <f>AVERAGEIF(A:A,A41,G:G)</f>
        <v>48.371818181818185</v>
      </c>
      <c r="J41" s="2">
        <f t="shared" si="8"/>
        <v>-11.861818181818187</v>
      </c>
      <c r="K41" s="2">
        <f t="shared" si="9"/>
        <v>78.138181818181806</v>
      </c>
      <c r="L41" s="2">
        <f t="shared" si="10"/>
        <v>108.66729871646922</v>
      </c>
      <c r="M41" s="2">
        <f>SUMIF(A:A,A41,L:L)</f>
        <v>3161.7865702081449</v>
      </c>
      <c r="N41" s="3">
        <f t="shared" si="11"/>
        <v>3.4368954483007842E-2</v>
      </c>
      <c r="O41" s="6">
        <f t="shared" si="12"/>
        <v>29.09602619696809</v>
      </c>
      <c r="P41" s="3" t="str">
        <f t="shared" si="13"/>
        <v/>
      </c>
      <c r="Q41" s="3" t="str">
        <f>IF(ISNUMBER(P41),SUMIF(A:A,A41,P:P),"")</f>
        <v/>
      </c>
      <c r="R41" s="3" t="str">
        <f t="shared" si="14"/>
        <v/>
      </c>
      <c r="S41" s="7" t="str">
        <f t="shared" si="15"/>
        <v/>
      </c>
    </row>
    <row r="42" spans="1:19" x14ac:dyDescent="0.3">
      <c r="A42" s="1">
        <v>6</v>
      </c>
      <c r="B42" s="5">
        <v>0.64583333333333337</v>
      </c>
      <c r="C42" s="1" t="s">
        <v>19</v>
      </c>
      <c r="D42" s="1">
        <v>7</v>
      </c>
      <c r="E42" s="1">
        <v>14</v>
      </c>
      <c r="F42" s="1" t="s">
        <v>52</v>
      </c>
      <c r="G42" s="1">
        <v>20.100000000000001</v>
      </c>
      <c r="H42" s="1">
        <f>1+COUNTIFS(A:A,A42,G:G,"&gt;"&amp;G42)</f>
        <v>11</v>
      </c>
      <c r="I42" s="2">
        <f>AVERAGEIF(A:A,A42,G:G)</f>
        <v>48.371818181818185</v>
      </c>
      <c r="J42" s="2">
        <f t="shared" si="8"/>
        <v>-28.271818181818183</v>
      </c>
      <c r="K42" s="2">
        <f t="shared" si="9"/>
        <v>61.728181818181817</v>
      </c>
      <c r="L42" s="2">
        <f t="shared" si="10"/>
        <v>40.596867525667328</v>
      </c>
      <c r="M42" s="2">
        <f>SUMIF(A:A,A42,L:L)</f>
        <v>3161.7865702081449</v>
      </c>
      <c r="N42" s="3">
        <f t="shared" si="11"/>
        <v>1.283985070598702E-2</v>
      </c>
      <c r="O42" s="6">
        <f t="shared" si="12"/>
        <v>77.88252549803525</v>
      </c>
      <c r="P42" s="3" t="str">
        <f t="shared" si="13"/>
        <v/>
      </c>
      <c r="Q42" s="3" t="str">
        <f>IF(ISNUMBER(P42),SUMIF(A:A,A42,P:P),"")</f>
        <v/>
      </c>
      <c r="R42" s="3" t="str">
        <f t="shared" si="14"/>
        <v/>
      </c>
      <c r="S42" s="7" t="str">
        <f t="shared" si="15"/>
        <v/>
      </c>
    </row>
    <row r="43" spans="1:19" x14ac:dyDescent="0.3">
      <c r="A43" s="1"/>
      <c r="B43" s="5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3"/>
      <c r="O43" s="6"/>
      <c r="P43" s="3"/>
      <c r="Q43" s="3"/>
      <c r="R43" s="3"/>
      <c r="S43" s="7"/>
    </row>
    <row r="44" spans="1:19" x14ac:dyDescent="0.3">
      <c r="A44" s="1">
        <v>9</v>
      </c>
      <c r="B44" s="5">
        <v>0.66666666666666663</v>
      </c>
      <c r="C44" s="1" t="s">
        <v>19</v>
      </c>
      <c r="D44" s="1">
        <v>8</v>
      </c>
      <c r="E44" s="1">
        <v>9</v>
      </c>
      <c r="F44" s="1" t="s">
        <v>60</v>
      </c>
      <c r="G44" s="1">
        <v>67.239999999999995</v>
      </c>
      <c r="H44" s="1">
        <f>1+COUNTIFS(A:A,A44,G:G,"&gt;"&amp;G44)</f>
        <v>1</v>
      </c>
      <c r="I44" s="2">
        <f>AVERAGEIF(A:A,A44,G:G)</f>
        <v>48.734285714285711</v>
      </c>
      <c r="J44" s="2">
        <f t="shared" si="8"/>
        <v>18.505714285714284</v>
      </c>
      <c r="K44" s="2">
        <f t="shared" si="9"/>
        <v>108.50571428571428</v>
      </c>
      <c r="L44" s="2">
        <f t="shared" si="10"/>
        <v>672.05679756857865</v>
      </c>
      <c r="M44" s="2">
        <f>SUMIF(A:A,A44,L:L)</f>
        <v>3656.6562664017247</v>
      </c>
      <c r="N44" s="3">
        <f t="shared" si="11"/>
        <v>0.18378998423877166</v>
      </c>
      <c r="O44" s="6">
        <f t="shared" si="12"/>
        <v>5.4409929036222406</v>
      </c>
      <c r="P44" s="3">
        <f t="shared" si="13"/>
        <v>0.18378998423877166</v>
      </c>
      <c r="Q44" s="3">
        <f>IF(ISNUMBER(P44),SUMIF(A:A,A44,P:P),"")</f>
        <v>0.83696322354997732</v>
      </c>
      <c r="R44" s="3">
        <f t="shared" si="14"/>
        <v>0.21959146957404763</v>
      </c>
      <c r="S44" s="7">
        <f t="shared" si="15"/>
        <v>4.5539109599282215</v>
      </c>
    </row>
    <row r="45" spans="1:19" x14ac:dyDescent="0.3">
      <c r="A45" s="1">
        <v>9</v>
      </c>
      <c r="B45" s="5">
        <v>0.66666666666666663</v>
      </c>
      <c r="C45" s="1" t="s">
        <v>19</v>
      </c>
      <c r="D45" s="1">
        <v>8</v>
      </c>
      <c r="E45" s="1">
        <v>10</v>
      </c>
      <c r="F45" s="1" t="s">
        <v>61</v>
      </c>
      <c r="G45" s="1">
        <v>58.88</v>
      </c>
      <c r="H45" s="1">
        <f>1+COUNTIFS(A:A,A45,G:G,"&gt;"&amp;G45)</f>
        <v>2</v>
      </c>
      <c r="I45" s="2">
        <f>AVERAGEIF(A:A,A45,G:G)</f>
        <v>48.734285714285711</v>
      </c>
      <c r="J45" s="2">
        <f t="shared" si="8"/>
        <v>10.145714285714291</v>
      </c>
      <c r="K45" s="2">
        <f t="shared" si="9"/>
        <v>100.14571428571429</v>
      </c>
      <c r="L45" s="2">
        <f t="shared" si="10"/>
        <v>406.97137738850819</v>
      </c>
      <c r="M45" s="2">
        <f>SUMIF(A:A,A45,L:L)</f>
        <v>3656.6562664017247</v>
      </c>
      <c r="N45" s="3">
        <f t="shared" si="11"/>
        <v>0.1112960441832784</v>
      </c>
      <c r="O45" s="6">
        <f t="shared" si="12"/>
        <v>8.9850453117025015</v>
      </c>
      <c r="P45" s="3">
        <f t="shared" si="13"/>
        <v>0.1112960441832784</v>
      </c>
      <c r="Q45" s="3">
        <f>IF(ISNUMBER(P45),SUMIF(A:A,A45,P:P),"")</f>
        <v>0.83696322354997732</v>
      </c>
      <c r="R45" s="3">
        <f t="shared" si="14"/>
        <v>0.13297602696474109</v>
      </c>
      <c r="S45" s="7">
        <f t="shared" si="15"/>
        <v>7.5201524878251353</v>
      </c>
    </row>
    <row r="46" spans="1:19" x14ac:dyDescent="0.3">
      <c r="A46" s="1">
        <v>9</v>
      </c>
      <c r="B46" s="5">
        <v>0.66666666666666663</v>
      </c>
      <c r="C46" s="1" t="s">
        <v>19</v>
      </c>
      <c r="D46" s="1">
        <v>8</v>
      </c>
      <c r="E46" s="1">
        <v>6</v>
      </c>
      <c r="F46" s="1" t="s">
        <v>58</v>
      </c>
      <c r="G46" s="1">
        <v>57.66</v>
      </c>
      <c r="H46" s="1">
        <f>1+COUNTIFS(A:A,A46,G:G,"&gt;"&amp;G46)</f>
        <v>3</v>
      </c>
      <c r="I46" s="2">
        <f>AVERAGEIF(A:A,A46,G:G)</f>
        <v>48.734285714285711</v>
      </c>
      <c r="J46" s="2">
        <f t="shared" si="8"/>
        <v>8.9257142857142853</v>
      </c>
      <c r="K46" s="2">
        <f t="shared" si="9"/>
        <v>98.925714285714292</v>
      </c>
      <c r="L46" s="2">
        <f t="shared" si="10"/>
        <v>378.24527359696816</v>
      </c>
      <c r="M46" s="2">
        <f>SUMIF(A:A,A46,L:L)</f>
        <v>3656.6562664017247</v>
      </c>
      <c r="N46" s="3">
        <f t="shared" si="11"/>
        <v>0.10344020494143261</v>
      </c>
      <c r="O46" s="6">
        <f t="shared" si="12"/>
        <v>9.6674209082067808</v>
      </c>
      <c r="P46" s="3">
        <f t="shared" si="13"/>
        <v>0.10344020494143261</v>
      </c>
      <c r="Q46" s="3">
        <f>IF(ISNUMBER(P46),SUMIF(A:A,A46,P:P),"")</f>
        <v>0.83696322354997732</v>
      </c>
      <c r="R46" s="3">
        <f t="shared" si="14"/>
        <v>0.12358990458707522</v>
      </c>
      <c r="S46" s="7">
        <f t="shared" si="15"/>
        <v>8.0912757667471968</v>
      </c>
    </row>
    <row r="47" spans="1:19" x14ac:dyDescent="0.3">
      <c r="A47" s="1">
        <v>9</v>
      </c>
      <c r="B47" s="5">
        <v>0.66666666666666663</v>
      </c>
      <c r="C47" s="1" t="s">
        <v>19</v>
      </c>
      <c r="D47" s="1">
        <v>8</v>
      </c>
      <c r="E47" s="1">
        <v>1</v>
      </c>
      <c r="F47" s="1" t="s">
        <v>53</v>
      </c>
      <c r="G47" s="1">
        <v>55.42</v>
      </c>
      <c r="H47" s="1">
        <f>1+COUNTIFS(A:A,A47,G:G,"&gt;"&amp;G47)</f>
        <v>4</v>
      </c>
      <c r="I47" s="2">
        <f>AVERAGEIF(A:A,A47,G:G)</f>
        <v>48.734285714285711</v>
      </c>
      <c r="J47" s="2">
        <f t="shared" si="8"/>
        <v>6.6857142857142904</v>
      </c>
      <c r="K47" s="2">
        <f t="shared" si="9"/>
        <v>96.685714285714283</v>
      </c>
      <c r="L47" s="2">
        <f t="shared" si="10"/>
        <v>330.67726090900601</v>
      </c>
      <c r="M47" s="2">
        <f>SUMIF(A:A,A47,L:L)</f>
        <v>3656.6562664017247</v>
      </c>
      <c r="N47" s="3">
        <f t="shared" si="11"/>
        <v>9.043159564855785E-2</v>
      </c>
      <c r="O47" s="6">
        <f t="shared" si="12"/>
        <v>11.058081999197229</v>
      </c>
      <c r="P47" s="3">
        <f t="shared" si="13"/>
        <v>9.043159564855785E-2</v>
      </c>
      <c r="Q47" s="3">
        <f>IF(ISNUMBER(P47),SUMIF(A:A,A47,P:P),"")</f>
        <v>0.83696322354997732</v>
      </c>
      <c r="R47" s="3">
        <f t="shared" si="14"/>
        <v>0.10804727508216248</v>
      </c>
      <c r="S47" s="7">
        <f t="shared" si="15"/>
        <v>9.2552079563280891</v>
      </c>
    </row>
    <row r="48" spans="1:19" x14ac:dyDescent="0.3">
      <c r="A48" s="1">
        <v>9</v>
      </c>
      <c r="B48" s="5">
        <v>0.66666666666666663</v>
      </c>
      <c r="C48" s="1" t="s">
        <v>19</v>
      </c>
      <c r="D48" s="1">
        <v>8</v>
      </c>
      <c r="E48" s="1">
        <v>8</v>
      </c>
      <c r="F48" s="1" t="s">
        <v>59</v>
      </c>
      <c r="G48" s="1">
        <v>55.21</v>
      </c>
      <c r="H48" s="1">
        <f>1+COUNTIFS(A:A,A48,G:G,"&gt;"&amp;G48)</f>
        <v>5</v>
      </c>
      <c r="I48" s="2">
        <f>AVERAGEIF(A:A,A48,G:G)</f>
        <v>48.734285714285711</v>
      </c>
      <c r="J48" s="2">
        <f t="shared" si="8"/>
        <v>6.4757142857142895</v>
      </c>
      <c r="K48" s="2">
        <f t="shared" si="9"/>
        <v>96.47571428571429</v>
      </c>
      <c r="L48" s="2">
        <f t="shared" si="10"/>
        <v>326.53686668245052</v>
      </c>
      <c r="M48" s="2">
        <f>SUMIF(A:A,A48,L:L)</f>
        <v>3656.6562664017247</v>
      </c>
      <c r="N48" s="3">
        <f t="shared" si="11"/>
        <v>8.9299305948648544E-2</v>
      </c>
      <c r="O48" s="6">
        <f t="shared" si="12"/>
        <v>11.198295321299012</v>
      </c>
      <c r="P48" s="3">
        <f t="shared" si="13"/>
        <v>8.9299305948648544E-2</v>
      </c>
      <c r="Q48" s="3">
        <f>IF(ISNUMBER(P48),SUMIF(A:A,A48,P:P),"")</f>
        <v>0.83696322354997732</v>
      </c>
      <c r="R48" s="3">
        <f t="shared" si="14"/>
        <v>0.10669442029947955</v>
      </c>
      <c r="S48" s="7">
        <f t="shared" si="15"/>
        <v>9.3725613503790495</v>
      </c>
    </row>
    <row r="49" spans="1:19" x14ac:dyDescent="0.3">
      <c r="A49" s="1">
        <v>9</v>
      </c>
      <c r="B49" s="5">
        <v>0.66666666666666663</v>
      </c>
      <c r="C49" s="1" t="s">
        <v>19</v>
      </c>
      <c r="D49" s="1">
        <v>8</v>
      </c>
      <c r="E49" s="1">
        <v>3</v>
      </c>
      <c r="F49" s="1" t="s">
        <v>55</v>
      </c>
      <c r="G49" s="1">
        <v>53.82</v>
      </c>
      <c r="H49" s="1">
        <f>1+COUNTIFS(A:A,A49,G:G,"&gt;"&amp;G49)</f>
        <v>6</v>
      </c>
      <c r="I49" s="2">
        <f>AVERAGEIF(A:A,A49,G:G)</f>
        <v>48.734285714285711</v>
      </c>
      <c r="J49" s="2">
        <f t="shared" si="8"/>
        <v>5.085714285714289</v>
      </c>
      <c r="K49" s="2">
        <f t="shared" si="9"/>
        <v>95.085714285714289</v>
      </c>
      <c r="L49" s="2">
        <f t="shared" si="10"/>
        <v>300.40839246799521</v>
      </c>
      <c r="M49" s="2">
        <f>SUMIF(A:A,A49,L:L)</f>
        <v>3656.6562664017247</v>
      </c>
      <c r="N49" s="3">
        <f t="shared" si="11"/>
        <v>8.215385056239026E-2</v>
      </c>
      <c r="O49" s="6">
        <f t="shared" si="12"/>
        <v>12.172283991004999</v>
      </c>
      <c r="P49" s="3">
        <f t="shared" si="13"/>
        <v>8.215385056239026E-2</v>
      </c>
      <c r="Q49" s="3">
        <f>IF(ISNUMBER(P49),SUMIF(A:A,A49,P:P),"")</f>
        <v>0.83696322354997732</v>
      </c>
      <c r="R49" s="3">
        <f t="shared" si="14"/>
        <v>9.8157061446421653E-2</v>
      </c>
      <c r="S49" s="7">
        <f t="shared" si="15"/>
        <v>10.187754047077327</v>
      </c>
    </row>
    <row r="50" spans="1:19" x14ac:dyDescent="0.3">
      <c r="A50" s="1">
        <v>9</v>
      </c>
      <c r="B50" s="5">
        <v>0.66666666666666663</v>
      </c>
      <c r="C50" s="1" t="s">
        <v>19</v>
      </c>
      <c r="D50" s="1">
        <v>8</v>
      </c>
      <c r="E50" s="1">
        <v>12</v>
      </c>
      <c r="F50" s="1" t="s">
        <v>63</v>
      </c>
      <c r="G50" s="1">
        <v>51.74</v>
      </c>
      <c r="H50" s="1">
        <f>1+COUNTIFS(A:A,A50,G:G,"&gt;"&amp;G50)</f>
        <v>7</v>
      </c>
      <c r="I50" s="2">
        <f>AVERAGEIF(A:A,A50,G:G)</f>
        <v>48.734285714285711</v>
      </c>
      <c r="J50" s="2">
        <f t="shared" si="8"/>
        <v>3.0057142857142907</v>
      </c>
      <c r="K50" s="2">
        <f t="shared" si="9"/>
        <v>93.005714285714291</v>
      </c>
      <c r="L50" s="2">
        <f t="shared" si="10"/>
        <v>265.16250306113886</v>
      </c>
      <c r="M50" s="2">
        <f>SUMIF(A:A,A50,L:L)</f>
        <v>3656.6562664017247</v>
      </c>
      <c r="N50" s="3">
        <f t="shared" si="11"/>
        <v>7.2515020210545483E-2</v>
      </c>
      <c r="O50" s="6">
        <f t="shared" si="12"/>
        <v>13.790246449584181</v>
      </c>
      <c r="P50" s="3">
        <f t="shared" si="13"/>
        <v>7.2515020210545483E-2</v>
      </c>
      <c r="Q50" s="3">
        <f>IF(ISNUMBER(P50),SUMIF(A:A,A50,P:P),"")</f>
        <v>0.83696322354997732</v>
      </c>
      <c r="R50" s="3">
        <f t="shared" si="14"/>
        <v>8.6640629086393084E-2</v>
      </c>
      <c r="S50" s="7">
        <f t="shared" si="15"/>
        <v>11.541929121992606</v>
      </c>
    </row>
    <row r="51" spans="1:19" x14ac:dyDescent="0.3">
      <c r="A51" s="1">
        <v>9</v>
      </c>
      <c r="B51" s="5">
        <v>0.66666666666666663</v>
      </c>
      <c r="C51" s="1" t="s">
        <v>19</v>
      </c>
      <c r="D51" s="1">
        <v>8</v>
      </c>
      <c r="E51" s="1">
        <v>5</v>
      </c>
      <c r="F51" s="1" t="s">
        <v>57</v>
      </c>
      <c r="G51" s="1">
        <v>46.86</v>
      </c>
      <c r="H51" s="1">
        <f>1+COUNTIFS(A:A,A51,G:G,"&gt;"&amp;G51)</f>
        <v>8</v>
      </c>
      <c r="I51" s="2">
        <f>AVERAGEIF(A:A,A51,G:G)</f>
        <v>48.734285714285711</v>
      </c>
      <c r="J51" s="2">
        <f t="shared" si="8"/>
        <v>-1.8742857142857119</v>
      </c>
      <c r="K51" s="2">
        <f t="shared" si="9"/>
        <v>88.125714285714281</v>
      </c>
      <c r="L51" s="2">
        <f t="shared" si="10"/>
        <v>197.8566655425432</v>
      </c>
      <c r="M51" s="2">
        <f>SUMIF(A:A,A51,L:L)</f>
        <v>3656.6562664017247</v>
      </c>
      <c r="N51" s="3">
        <f t="shared" si="11"/>
        <v>5.4108631254323761E-2</v>
      </c>
      <c r="O51" s="6">
        <f t="shared" si="12"/>
        <v>18.481339794010982</v>
      </c>
      <c r="P51" s="3">
        <f t="shared" si="13"/>
        <v>5.4108631254323761E-2</v>
      </c>
      <c r="Q51" s="3">
        <f>IF(ISNUMBER(P51),SUMIF(A:A,A51,P:P),"")</f>
        <v>0.83696322354997732</v>
      </c>
      <c r="R51" s="3">
        <f t="shared" si="14"/>
        <v>6.4648756040704081E-2</v>
      </c>
      <c r="S51" s="7">
        <f t="shared" si="15"/>
        <v>15.468201729517906</v>
      </c>
    </row>
    <row r="52" spans="1:19" x14ac:dyDescent="0.3">
      <c r="A52" s="1">
        <v>9</v>
      </c>
      <c r="B52" s="5">
        <v>0.66666666666666663</v>
      </c>
      <c r="C52" s="1" t="s">
        <v>19</v>
      </c>
      <c r="D52" s="1">
        <v>8</v>
      </c>
      <c r="E52" s="1">
        <v>13</v>
      </c>
      <c r="F52" s="1" t="s">
        <v>64</v>
      </c>
      <c r="G52" s="1">
        <v>45.52</v>
      </c>
      <c r="H52" s="1">
        <f>1+COUNTIFS(A:A,A52,G:G,"&gt;"&amp;G52)</f>
        <v>9</v>
      </c>
      <c r="I52" s="2">
        <f>AVERAGEIF(A:A,A52,G:G)</f>
        <v>48.734285714285711</v>
      </c>
      <c r="J52" s="2">
        <f t="shared" si="8"/>
        <v>-3.2142857142857082</v>
      </c>
      <c r="K52" s="2">
        <f t="shared" si="9"/>
        <v>86.785714285714292</v>
      </c>
      <c r="L52" s="2">
        <f t="shared" si="10"/>
        <v>182.57167892462343</v>
      </c>
      <c r="M52" s="2">
        <f>SUMIF(A:A,A52,L:L)</f>
        <v>3656.6562664017247</v>
      </c>
      <c r="N52" s="3">
        <f t="shared" si="11"/>
        <v>4.9928586562028768E-2</v>
      </c>
      <c r="O52" s="6">
        <f t="shared" si="12"/>
        <v>20.028606232576806</v>
      </c>
      <c r="P52" s="3">
        <f t="shared" si="13"/>
        <v>4.9928586562028768E-2</v>
      </c>
      <c r="Q52" s="3">
        <f>IF(ISNUMBER(P52),SUMIF(A:A,A52,P:P),"")</f>
        <v>0.83696322354997732</v>
      </c>
      <c r="R52" s="3">
        <f t="shared" si="14"/>
        <v>5.9654456918975245E-2</v>
      </c>
      <c r="S52" s="7">
        <f t="shared" si="15"/>
        <v>16.763206835630651</v>
      </c>
    </row>
    <row r="53" spans="1:19" x14ac:dyDescent="0.3">
      <c r="A53" s="1">
        <v>9</v>
      </c>
      <c r="B53" s="5">
        <v>0.66666666666666663</v>
      </c>
      <c r="C53" s="1" t="s">
        <v>19</v>
      </c>
      <c r="D53" s="1">
        <v>8</v>
      </c>
      <c r="E53" s="1">
        <v>11</v>
      </c>
      <c r="F53" s="1" t="s">
        <v>62</v>
      </c>
      <c r="G53" s="1">
        <v>41.81</v>
      </c>
      <c r="H53" s="1">
        <f>1+COUNTIFS(A:A,A53,G:G,"&gt;"&amp;G53)</f>
        <v>10</v>
      </c>
      <c r="I53" s="2">
        <f>AVERAGEIF(A:A,A53,G:G)</f>
        <v>48.734285714285711</v>
      </c>
      <c r="J53" s="2">
        <f t="shared" si="8"/>
        <v>-6.924285714285709</v>
      </c>
      <c r="K53" s="2">
        <f t="shared" si="9"/>
        <v>83.075714285714298</v>
      </c>
      <c r="L53" s="2">
        <f t="shared" si="10"/>
        <v>146.13675438059934</v>
      </c>
      <c r="M53" s="2">
        <f>SUMIF(A:A,A53,L:L)</f>
        <v>3656.6562664017247</v>
      </c>
      <c r="N53" s="3">
        <f t="shared" si="11"/>
        <v>3.9964586150287223E-2</v>
      </c>
      <c r="O53" s="6">
        <f t="shared" si="12"/>
        <v>25.022153269384301</v>
      </c>
      <c r="P53" s="3" t="str">
        <f t="shared" si="13"/>
        <v/>
      </c>
      <c r="Q53" s="3" t="str">
        <f>IF(ISNUMBER(P53),SUMIF(A:A,A53,P:P),"")</f>
        <v/>
      </c>
      <c r="R53" s="3" t="str">
        <f t="shared" si="14"/>
        <v/>
      </c>
      <c r="S53" s="7" t="str">
        <f t="shared" si="15"/>
        <v/>
      </c>
    </row>
    <row r="54" spans="1:19" x14ac:dyDescent="0.3">
      <c r="A54" s="1">
        <v>9</v>
      </c>
      <c r="B54" s="5">
        <v>0.66666666666666663</v>
      </c>
      <c r="C54" s="1" t="s">
        <v>19</v>
      </c>
      <c r="D54" s="1">
        <v>8</v>
      </c>
      <c r="E54" s="1">
        <v>15</v>
      </c>
      <c r="F54" s="1" t="s">
        <v>66</v>
      </c>
      <c r="G54" s="1">
        <v>40.89</v>
      </c>
      <c r="H54" s="1">
        <f>1+COUNTIFS(A:A,A54,G:G,"&gt;"&amp;G54)</f>
        <v>11</v>
      </c>
      <c r="I54" s="2">
        <f>AVERAGEIF(A:A,A54,G:G)</f>
        <v>48.734285714285711</v>
      </c>
      <c r="J54" s="2">
        <f t="shared" si="8"/>
        <v>-7.8442857142857108</v>
      </c>
      <c r="K54" s="2">
        <f t="shared" si="9"/>
        <v>82.155714285714282</v>
      </c>
      <c r="L54" s="2">
        <f t="shared" si="10"/>
        <v>138.28860710398604</v>
      </c>
      <c r="M54" s="2">
        <f>SUMIF(A:A,A54,L:L)</f>
        <v>3656.6562664017247</v>
      </c>
      <c r="N54" s="3">
        <f t="shared" si="11"/>
        <v>3.7818322814374555E-2</v>
      </c>
      <c r="O54" s="6">
        <f t="shared" si="12"/>
        <v>26.442209108752571</v>
      </c>
      <c r="P54" s="3" t="str">
        <f t="shared" si="13"/>
        <v/>
      </c>
      <c r="Q54" s="3" t="str">
        <f>IF(ISNUMBER(P54),SUMIF(A:A,A54,P:P),"")</f>
        <v/>
      </c>
      <c r="R54" s="3" t="str">
        <f t="shared" si="14"/>
        <v/>
      </c>
      <c r="S54" s="7" t="str">
        <f t="shared" si="15"/>
        <v/>
      </c>
    </row>
    <row r="55" spans="1:19" x14ac:dyDescent="0.3">
      <c r="A55" s="1">
        <v>9</v>
      </c>
      <c r="B55" s="5">
        <v>0.66666666666666663</v>
      </c>
      <c r="C55" s="1" t="s">
        <v>19</v>
      </c>
      <c r="D55" s="1">
        <v>8</v>
      </c>
      <c r="E55" s="1">
        <v>2</v>
      </c>
      <c r="F55" s="1" t="s">
        <v>54</v>
      </c>
      <c r="G55" s="1">
        <v>40.32</v>
      </c>
      <c r="H55" s="1">
        <f>1+COUNTIFS(A:A,A55,G:G,"&gt;"&amp;G55)</f>
        <v>12</v>
      </c>
      <c r="I55" s="2">
        <f>AVERAGEIF(A:A,A55,G:G)</f>
        <v>48.734285714285711</v>
      </c>
      <c r="J55" s="2">
        <f t="shared" si="8"/>
        <v>-8.414285714285711</v>
      </c>
      <c r="K55" s="2">
        <f t="shared" si="9"/>
        <v>81.585714285714289</v>
      </c>
      <c r="L55" s="2">
        <f t="shared" si="10"/>
        <v>133.63909655045464</v>
      </c>
      <c r="M55" s="2">
        <f>SUMIF(A:A,A55,L:L)</f>
        <v>3656.6562664017247</v>
      </c>
      <c r="N55" s="3">
        <f t="shared" si="11"/>
        <v>3.6546803093953396E-2</v>
      </c>
      <c r="O55" s="6">
        <f t="shared" si="12"/>
        <v>27.362174399474306</v>
      </c>
      <c r="P55" s="3" t="str">
        <f t="shared" si="13"/>
        <v/>
      </c>
      <c r="Q55" s="3" t="str">
        <f>IF(ISNUMBER(P55),SUMIF(A:A,A55,P:P),"")</f>
        <v/>
      </c>
      <c r="R55" s="3" t="str">
        <f t="shared" si="14"/>
        <v/>
      </c>
      <c r="S55" s="7" t="str">
        <f t="shared" si="15"/>
        <v/>
      </c>
    </row>
    <row r="56" spans="1:19" x14ac:dyDescent="0.3">
      <c r="A56" s="1">
        <v>9</v>
      </c>
      <c r="B56" s="5">
        <v>0.66666666666666663</v>
      </c>
      <c r="C56" s="1" t="s">
        <v>19</v>
      </c>
      <c r="D56" s="1">
        <v>8</v>
      </c>
      <c r="E56" s="1">
        <v>4</v>
      </c>
      <c r="F56" s="1" t="s">
        <v>56</v>
      </c>
      <c r="G56" s="1">
        <v>35.28</v>
      </c>
      <c r="H56" s="1">
        <f>1+COUNTIFS(A:A,A56,G:G,"&gt;"&amp;G56)</f>
        <v>13</v>
      </c>
      <c r="I56" s="2">
        <f>AVERAGEIF(A:A,A56,G:G)</f>
        <v>48.734285714285711</v>
      </c>
      <c r="J56" s="2">
        <f t="shared" si="8"/>
        <v>-13.45428571428571</v>
      </c>
      <c r="K56" s="2">
        <f t="shared" si="9"/>
        <v>76.545714285714297</v>
      </c>
      <c r="L56" s="2">
        <f t="shared" si="10"/>
        <v>98.764957152087476</v>
      </c>
      <c r="M56" s="2">
        <f>SUMIF(A:A,A56,L:L)</f>
        <v>3656.6562664017247</v>
      </c>
      <c r="N56" s="3">
        <f t="shared" si="11"/>
        <v>2.7009636661658544E-2</v>
      </c>
      <c r="O56" s="6">
        <f t="shared" si="12"/>
        <v>37.023822738776317</v>
      </c>
      <c r="P56" s="3" t="str">
        <f t="shared" si="13"/>
        <v/>
      </c>
      <c r="Q56" s="3" t="str">
        <f>IF(ISNUMBER(P56),SUMIF(A:A,A56,P:P),"")</f>
        <v/>
      </c>
      <c r="R56" s="3" t="str">
        <f t="shared" si="14"/>
        <v/>
      </c>
      <c r="S56" s="7" t="str">
        <f t="shared" si="15"/>
        <v/>
      </c>
    </row>
    <row r="57" spans="1:19" x14ac:dyDescent="0.3">
      <c r="A57" s="1">
        <v>9</v>
      </c>
      <c r="B57" s="5">
        <v>0.66666666666666663</v>
      </c>
      <c r="C57" s="1" t="s">
        <v>19</v>
      </c>
      <c r="D57" s="1">
        <v>8</v>
      </c>
      <c r="E57" s="1">
        <v>14</v>
      </c>
      <c r="F57" s="1" t="s">
        <v>65</v>
      </c>
      <c r="G57" s="1">
        <v>31.63</v>
      </c>
      <c r="H57" s="1">
        <f>1+COUNTIFS(A:A,A57,G:G,"&gt;"&amp;G57)</f>
        <v>14</v>
      </c>
      <c r="I57" s="2">
        <f>AVERAGEIF(A:A,A57,G:G)</f>
        <v>48.734285714285711</v>
      </c>
      <c r="J57" s="2">
        <f t="shared" si="8"/>
        <v>-17.104285714285712</v>
      </c>
      <c r="K57" s="2">
        <f t="shared" si="9"/>
        <v>72.895714285714291</v>
      </c>
      <c r="L57" s="2">
        <f t="shared" si="10"/>
        <v>79.34003507278419</v>
      </c>
      <c r="M57" s="2">
        <f>SUMIF(A:A,A57,L:L)</f>
        <v>3656.6562664017247</v>
      </c>
      <c r="N57" s="3">
        <f t="shared" si="11"/>
        <v>2.1697427729748715E-2</v>
      </c>
      <c r="O57" s="6">
        <f t="shared" si="12"/>
        <v>46.088412527763786</v>
      </c>
      <c r="P57" s="3" t="str">
        <f t="shared" si="13"/>
        <v/>
      </c>
      <c r="Q57" s="3" t="str">
        <f>IF(ISNUMBER(P57),SUMIF(A:A,A57,P:P),"")</f>
        <v/>
      </c>
      <c r="R57" s="3" t="str">
        <f t="shared" si="14"/>
        <v/>
      </c>
      <c r="S57" s="7" t="str">
        <f t="shared" si="15"/>
        <v/>
      </c>
    </row>
    <row r="58" spans="1:19" x14ac:dyDescent="0.3">
      <c r="A58" s="1"/>
      <c r="B58" s="5"/>
      <c r="C58" s="1"/>
      <c r="D58" s="1"/>
      <c r="E58" s="1"/>
      <c r="F58" s="1"/>
      <c r="G58" s="1"/>
      <c r="H58" s="1"/>
      <c r="I58" s="2"/>
      <c r="J58" s="2"/>
      <c r="K58" s="2"/>
      <c r="L58" s="2"/>
      <c r="M58" s="2"/>
      <c r="N58" s="3"/>
      <c r="O58" s="6"/>
      <c r="P58" s="3"/>
      <c r="Q58" s="3"/>
      <c r="R58" s="3"/>
      <c r="S58" s="7"/>
    </row>
    <row r="59" spans="1:19" x14ac:dyDescent="0.3">
      <c r="A59" s="1">
        <v>12</v>
      </c>
      <c r="B59" s="5">
        <v>0.70833333333333337</v>
      </c>
      <c r="C59" s="1" t="s">
        <v>19</v>
      </c>
      <c r="D59" s="1">
        <v>10</v>
      </c>
      <c r="E59" s="1">
        <v>4</v>
      </c>
      <c r="F59" s="1" t="s">
        <v>69</v>
      </c>
      <c r="G59" s="1">
        <v>79.03</v>
      </c>
      <c r="H59" s="1">
        <f>1+COUNTIFS(A:A,A59,G:G,"&gt;"&amp;G59)</f>
        <v>1</v>
      </c>
      <c r="I59" s="2">
        <f>AVERAGEIF(A:A,A59,G:G)</f>
        <v>50.774999999999991</v>
      </c>
      <c r="J59" s="2">
        <f t="shared" ref="J59:J68" si="16">G59-I59</f>
        <v>28.25500000000001</v>
      </c>
      <c r="K59" s="2">
        <f t="shared" ref="K59:K68" si="17">90+J59</f>
        <v>118.25500000000001</v>
      </c>
      <c r="L59" s="2">
        <f t="shared" ref="L59:L68" si="18">EXP(0.06*K59)</f>
        <v>1206.2841944717416</v>
      </c>
      <c r="M59" s="2">
        <f>SUMIF(A:A,A59,L:L)</f>
        <v>3350.8858223335933</v>
      </c>
      <c r="N59" s="3">
        <f t="shared" ref="N59:N68" si="19">L59/M59</f>
        <v>0.35998964406124473</v>
      </c>
      <c r="O59" s="6">
        <f t="shared" ref="O59:O68" si="20">1/N59</f>
        <v>2.7778576870113265</v>
      </c>
      <c r="P59" s="3">
        <f t="shared" ref="P59:P68" si="21">IF(O59&gt;21,"",N59)</f>
        <v>0.35998964406124473</v>
      </c>
      <c r="Q59" s="3">
        <f>IF(ISNUMBER(P59),SUMIF(A:A,A59,P:P),"")</f>
        <v>0.97011945656561227</v>
      </c>
      <c r="R59" s="3">
        <f t="shared" ref="R59:R68" si="22">IFERROR(P59*(1/Q59),"")</f>
        <v>0.37107764577330432</v>
      </c>
      <c r="S59" s="7">
        <f t="shared" ref="S59:S68" si="23">IFERROR(1/R59,"")</f>
        <v>2.6948537897400366</v>
      </c>
    </row>
    <row r="60" spans="1:19" x14ac:dyDescent="0.3">
      <c r="A60" s="1">
        <v>12</v>
      </c>
      <c r="B60" s="5">
        <v>0.70833333333333337</v>
      </c>
      <c r="C60" s="1" t="s">
        <v>19</v>
      </c>
      <c r="D60" s="1">
        <v>10</v>
      </c>
      <c r="E60" s="1">
        <v>5</v>
      </c>
      <c r="F60" s="1" t="s">
        <v>70</v>
      </c>
      <c r="G60" s="1">
        <v>67.11</v>
      </c>
      <c r="H60" s="1">
        <f>1+COUNTIFS(A:A,A60,G:G,"&gt;"&amp;G60)</f>
        <v>2</v>
      </c>
      <c r="I60" s="2">
        <f>AVERAGEIF(A:A,A60,G:G)</f>
        <v>50.774999999999991</v>
      </c>
      <c r="J60" s="2">
        <f t="shared" si="16"/>
        <v>16.335000000000008</v>
      </c>
      <c r="K60" s="2">
        <f t="shared" si="17"/>
        <v>106.33500000000001</v>
      </c>
      <c r="L60" s="2">
        <f t="shared" si="18"/>
        <v>589.98670337897181</v>
      </c>
      <c r="M60" s="2">
        <f>SUMIF(A:A,A60,L:L)</f>
        <v>3350.8858223335933</v>
      </c>
      <c r="N60" s="3">
        <f t="shared" si="19"/>
        <v>0.17606887690613662</v>
      </c>
      <c r="O60" s="6">
        <f t="shared" si="20"/>
        <v>5.6795954945126734</v>
      </c>
      <c r="P60" s="3">
        <f t="shared" si="21"/>
        <v>0.17606887690613662</v>
      </c>
      <c r="Q60" s="3">
        <f>IF(ISNUMBER(P60),SUMIF(A:A,A60,P:P),"")</f>
        <v>0.97011945656561227</v>
      </c>
      <c r="R60" s="3">
        <f t="shared" si="22"/>
        <v>0.1814919551551418</v>
      </c>
      <c r="S60" s="7">
        <f t="shared" si="23"/>
        <v>5.5098860946491337</v>
      </c>
    </row>
    <row r="61" spans="1:19" x14ac:dyDescent="0.3">
      <c r="A61" s="1">
        <v>12</v>
      </c>
      <c r="B61" s="5">
        <v>0.70833333333333337</v>
      </c>
      <c r="C61" s="1" t="s">
        <v>19</v>
      </c>
      <c r="D61" s="1">
        <v>10</v>
      </c>
      <c r="E61" s="1">
        <v>7</v>
      </c>
      <c r="F61" s="1" t="s">
        <v>72</v>
      </c>
      <c r="G61" s="1">
        <v>59.91</v>
      </c>
      <c r="H61" s="1">
        <f>1+COUNTIFS(A:A,A61,G:G,"&gt;"&amp;G61)</f>
        <v>3</v>
      </c>
      <c r="I61" s="2">
        <f>AVERAGEIF(A:A,A61,G:G)</f>
        <v>50.774999999999991</v>
      </c>
      <c r="J61" s="2">
        <f t="shared" si="16"/>
        <v>9.1350000000000051</v>
      </c>
      <c r="K61" s="2">
        <f t="shared" si="17"/>
        <v>99.135000000000005</v>
      </c>
      <c r="L61" s="2">
        <f t="shared" si="18"/>
        <v>383.02489995318706</v>
      </c>
      <c r="M61" s="2">
        <f>SUMIF(A:A,A61,L:L)</f>
        <v>3350.8858223335933</v>
      </c>
      <c r="N61" s="3">
        <f t="shared" si="19"/>
        <v>0.11430556582988684</v>
      </c>
      <c r="O61" s="6">
        <f t="shared" si="20"/>
        <v>8.748480380108802</v>
      </c>
      <c r="P61" s="3">
        <f t="shared" si="21"/>
        <v>0.11430556582988684</v>
      </c>
      <c r="Q61" s="3">
        <f>IF(ISNUMBER(P61),SUMIF(A:A,A61,P:P),"")</f>
        <v>0.97011945656561227</v>
      </c>
      <c r="R61" s="3">
        <f t="shared" si="22"/>
        <v>0.11782627907963827</v>
      </c>
      <c r="S61" s="7">
        <f t="shared" si="23"/>
        <v>8.4870710321260709</v>
      </c>
    </row>
    <row r="62" spans="1:19" x14ac:dyDescent="0.3">
      <c r="A62" s="1">
        <v>12</v>
      </c>
      <c r="B62" s="5">
        <v>0.70833333333333337</v>
      </c>
      <c r="C62" s="1" t="s">
        <v>19</v>
      </c>
      <c r="D62" s="1">
        <v>10</v>
      </c>
      <c r="E62" s="1">
        <v>8</v>
      </c>
      <c r="F62" s="1" t="s">
        <v>73</v>
      </c>
      <c r="G62" s="1">
        <v>52.94</v>
      </c>
      <c r="H62" s="1">
        <f>1+COUNTIFS(A:A,A62,G:G,"&gt;"&amp;G62)</f>
        <v>4</v>
      </c>
      <c r="I62" s="2">
        <f>AVERAGEIF(A:A,A62,G:G)</f>
        <v>50.774999999999991</v>
      </c>
      <c r="J62" s="2">
        <f t="shared" si="16"/>
        <v>2.1650000000000063</v>
      </c>
      <c r="K62" s="2">
        <f t="shared" si="17"/>
        <v>92.165000000000006</v>
      </c>
      <c r="L62" s="2">
        <f t="shared" si="18"/>
        <v>252.11869789308804</v>
      </c>
      <c r="M62" s="2">
        <f>SUMIF(A:A,A62,L:L)</f>
        <v>3350.8858223335933</v>
      </c>
      <c r="N62" s="3">
        <f t="shared" si="19"/>
        <v>7.5239417652705892E-2</v>
      </c>
      <c r="O62" s="6">
        <f t="shared" si="20"/>
        <v>13.290905634276081</v>
      </c>
      <c r="P62" s="3">
        <f t="shared" si="21"/>
        <v>7.5239417652705892E-2</v>
      </c>
      <c r="Q62" s="3">
        <f>IF(ISNUMBER(P62),SUMIF(A:A,A62,P:P),"")</f>
        <v>0.97011945656561227</v>
      </c>
      <c r="R62" s="3">
        <f t="shared" si="22"/>
        <v>7.7556858738887915E-2</v>
      </c>
      <c r="S62" s="7">
        <f t="shared" si="23"/>
        <v>12.893766151188744</v>
      </c>
    </row>
    <row r="63" spans="1:19" x14ac:dyDescent="0.3">
      <c r="A63" s="1">
        <v>12</v>
      </c>
      <c r="B63" s="5">
        <v>0.70833333333333337</v>
      </c>
      <c r="C63" s="1" t="s">
        <v>19</v>
      </c>
      <c r="D63" s="1">
        <v>10</v>
      </c>
      <c r="E63" s="1">
        <v>3</v>
      </c>
      <c r="F63" s="1" t="s">
        <v>68</v>
      </c>
      <c r="G63" s="1">
        <v>51.64</v>
      </c>
      <c r="H63" s="1">
        <f>1+COUNTIFS(A:A,A63,G:G,"&gt;"&amp;G63)</f>
        <v>5</v>
      </c>
      <c r="I63" s="2">
        <f>AVERAGEIF(A:A,A63,G:G)</f>
        <v>50.774999999999991</v>
      </c>
      <c r="J63" s="2">
        <f t="shared" si="16"/>
        <v>0.86500000000000909</v>
      </c>
      <c r="K63" s="2">
        <f t="shared" si="17"/>
        <v>90.865000000000009</v>
      </c>
      <c r="L63" s="2">
        <f t="shared" si="18"/>
        <v>233.20082681758393</v>
      </c>
      <c r="M63" s="2">
        <f>SUMIF(A:A,A63,L:L)</f>
        <v>3350.8858223335933</v>
      </c>
      <c r="N63" s="3">
        <f t="shared" si="19"/>
        <v>6.9593784802604919E-2</v>
      </c>
      <c r="O63" s="6">
        <f t="shared" si="20"/>
        <v>14.369099235461752</v>
      </c>
      <c r="P63" s="3">
        <f t="shared" si="21"/>
        <v>6.9593784802604919E-2</v>
      </c>
      <c r="Q63" s="3">
        <f>IF(ISNUMBER(P63),SUMIF(A:A,A63,P:P),"")</f>
        <v>0.97011945656561227</v>
      </c>
      <c r="R63" s="3">
        <f t="shared" si="22"/>
        <v>7.1737335367933711E-2</v>
      </c>
      <c r="S63" s="7">
        <f t="shared" si="23"/>
        <v>13.939742741643506</v>
      </c>
    </row>
    <row r="64" spans="1:19" x14ac:dyDescent="0.3">
      <c r="A64" s="1">
        <v>12</v>
      </c>
      <c r="B64" s="5">
        <v>0.70833333333333337</v>
      </c>
      <c r="C64" s="1" t="s">
        <v>19</v>
      </c>
      <c r="D64" s="1">
        <v>10</v>
      </c>
      <c r="E64" s="1">
        <v>1</v>
      </c>
      <c r="F64" s="1" t="s">
        <v>67</v>
      </c>
      <c r="G64" s="1">
        <v>50.21</v>
      </c>
      <c r="H64" s="1">
        <f>1+COUNTIFS(A:A,A64,G:G,"&gt;"&amp;G64)</f>
        <v>6</v>
      </c>
      <c r="I64" s="2">
        <f>AVERAGEIF(A:A,A64,G:G)</f>
        <v>50.774999999999991</v>
      </c>
      <c r="J64" s="2">
        <f t="shared" si="16"/>
        <v>-0.56499999999999062</v>
      </c>
      <c r="K64" s="2">
        <f t="shared" si="17"/>
        <v>89.435000000000002</v>
      </c>
      <c r="L64" s="2">
        <f t="shared" si="18"/>
        <v>214.02653443022524</v>
      </c>
      <c r="M64" s="2">
        <f>SUMIF(A:A,A64,L:L)</f>
        <v>3350.8858223335933</v>
      </c>
      <c r="N64" s="3">
        <f t="shared" si="19"/>
        <v>6.3871628512001885E-2</v>
      </c>
      <c r="O64" s="6">
        <f t="shared" si="20"/>
        <v>15.656403684964658</v>
      </c>
      <c r="P64" s="3">
        <f t="shared" si="21"/>
        <v>6.3871628512001885E-2</v>
      </c>
      <c r="Q64" s="3">
        <f>IF(ISNUMBER(P64),SUMIF(A:A,A64,P:P),"")</f>
        <v>0.97011945656561227</v>
      </c>
      <c r="R64" s="3">
        <f t="shared" si="22"/>
        <v>6.5838931566343697E-2</v>
      </c>
      <c r="S64" s="7">
        <f t="shared" si="23"/>
        <v>15.188581834629764</v>
      </c>
    </row>
    <row r="65" spans="1:19" x14ac:dyDescent="0.3">
      <c r="A65" s="1">
        <v>12</v>
      </c>
      <c r="B65" s="5">
        <v>0.70833333333333337</v>
      </c>
      <c r="C65" s="1" t="s">
        <v>19</v>
      </c>
      <c r="D65" s="1">
        <v>10</v>
      </c>
      <c r="E65" s="1">
        <v>10</v>
      </c>
      <c r="F65" s="1" t="s">
        <v>74</v>
      </c>
      <c r="G65" s="1">
        <v>49.44</v>
      </c>
      <c r="H65" s="1">
        <f>1+COUNTIFS(A:A,A65,G:G,"&gt;"&amp;G65)</f>
        <v>7</v>
      </c>
      <c r="I65" s="2">
        <f>AVERAGEIF(A:A,A65,G:G)</f>
        <v>50.774999999999991</v>
      </c>
      <c r="J65" s="2">
        <f t="shared" si="16"/>
        <v>-1.3349999999999937</v>
      </c>
      <c r="K65" s="2">
        <f t="shared" si="17"/>
        <v>88.665000000000006</v>
      </c>
      <c r="L65" s="2">
        <f t="shared" si="18"/>
        <v>204.36344462665417</v>
      </c>
      <c r="M65" s="2">
        <f>SUMIF(A:A,A65,L:L)</f>
        <v>3350.8858223335933</v>
      </c>
      <c r="N65" s="3">
        <f t="shared" si="19"/>
        <v>6.0987886625254589E-2</v>
      </c>
      <c r="O65" s="6">
        <f t="shared" si="20"/>
        <v>16.396698677961865</v>
      </c>
      <c r="P65" s="3">
        <f t="shared" si="21"/>
        <v>6.0987886625254589E-2</v>
      </c>
      <c r="Q65" s="3">
        <f>IF(ISNUMBER(P65),SUMIF(A:A,A65,P:P),"")</f>
        <v>0.97011945656561227</v>
      </c>
      <c r="R65" s="3">
        <f t="shared" si="22"/>
        <v>6.2866367860677771E-2</v>
      </c>
      <c r="S65" s="7">
        <f t="shared" si="23"/>
        <v>15.906756410934456</v>
      </c>
    </row>
    <row r="66" spans="1:19" x14ac:dyDescent="0.3">
      <c r="A66" s="1">
        <v>12</v>
      </c>
      <c r="B66" s="5">
        <v>0.70833333333333337</v>
      </c>
      <c r="C66" s="1" t="s">
        <v>19</v>
      </c>
      <c r="D66" s="1">
        <v>10</v>
      </c>
      <c r="E66" s="1">
        <v>6</v>
      </c>
      <c r="F66" s="1" t="s">
        <v>71</v>
      </c>
      <c r="G66" s="1">
        <v>46.15</v>
      </c>
      <c r="H66" s="1">
        <f>1+COUNTIFS(A:A,A66,G:G,"&gt;"&amp;G66)</f>
        <v>8</v>
      </c>
      <c r="I66" s="2">
        <f>AVERAGEIF(A:A,A66,G:G)</f>
        <v>50.774999999999991</v>
      </c>
      <c r="J66" s="2">
        <f t="shared" si="16"/>
        <v>-4.6249999999999929</v>
      </c>
      <c r="K66" s="2">
        <f t="shared" si="17"/>
        <v>85.375</v>
      </c>
      <c r="L66" s="2">
        <f t="shared" si="18"/>
        <v>167.75423140422853</v>
      </c>
      <c r="M66" s="2">
        <f>SUMIF(A:A,A66,L:L)</f>
        <v>3350.8858223335933</v>
      </c>
      <c r="N66" s="3">
        <f t="shared" si="19"/>
        <v>5.0062652175776809E-2</v>
      </c>
      <c r="O66" s="6">
        <f t="shared" si="20"/>
        <v>19.97497049275103</v>
      </c>
      <c r="P66" s="3">
        <f t="shared" si="21"/>
        <v>5.0062652175776809E-2</v>
      </c>
      <c r="Q66" s="3">
        <f>IF(ISNUMBER(P66),SUMIF(A:A,A66,P:P),"")</f>
        <v>0.97011945656561227</v>
      </c>
      <c r="R66" s="3">
        <f t="shared" si="22"/>
        <v>5.1604626458072608E-2</v>
      </c>
      <c r="S66" s="7">
        <f t="shared" si="23"/>
        <v>19.378107519341768</v>
      </c>
    </row>
    <row r="67" spans="1:19" x14ac:dyDescent="0.3">
      <c r="A67" s="1">
        <v>12</v>
      </c>
      <c r="B67" s="5">
        <v>0.70833333333333337</v>
      </c>
      <c r="C67" s="1" t="s">
        <v>19</v>
      </c>
      <c r="D67" s="1">
        <v>10</v>
      </c>
      <c r="E67" s="1">
        <v>13</v>
      </c>
      <c r="F67" s="1" t="s">
        <v>75</v>
      </c>
      <c r="G67" s="1">
        <v>29.02</v>
      </c>
      <c r="H67" s="1">
        <f>1+COUNTIFS(A:A,A67,G:G,"&gt;"&amp;G67)</f>
        <v>9</v>
      </c>
      <c r="I67" s="2">
        <f>AVERAGEIF(A:A,A67,G:G)</f>
        <v>50.774999999999991</v>
      </c>
      <c r="J67" s="2">
        <f t="shared" si="16"/>
        <v>-21.754999999999992</v>
      </c>
      <c r="K67" s="2">
        <f t="shared" si="17"/>
        <v>68.245000000000005</v>
      </c>
      <c r="L67" s="2">
        <f t="shared" si="18"/>
        <v>60.021330057203492</v>
      </c>
      <c r="M67" s="2">
        <f>SUMIF(A:A,A67,L:L)</f>
        <v>3350.8858223335933</v>
      </c>
      <c r="N67" s="3">
        <f t="shared" si="19"/>
        <v>1.7912078548651945E-2</v>
      </c>
      <c r="O67" s="6">
        <f t="shared" si="20"/>
        <v>55.828250042776837</v>
      </c>
      <c r="P67" s="3" t="str">
        <f t="shared" si="21"/>
        <v/>
      </c>
      <c r="Q67" s="3" t="str">
        <f>IF(ISNUMBER(P67),SUMIF(A:A,A67,P:P),"")</f>
        <v/>
      </c>
      <c r="R67" s="3" t="str">
        <f t="shared" si="22"/>
        <v/>
      </c>
      <c r="S67" s="7" t="str">
        <f t="shared" si="23"/>
        <v/>
      </c>
    </row>
    <row r="68" spans="1:19" x14ac:dyDescent="0.3">
      <c r="A68" s="1">
        <v>12</v>
      </c>
      <c r="B68" s="5">
        <v>0.70833333333333337</v>
      </c>
      <c r="C68" s="1" t="s">
        <v>19</v>
      </c>
      <c r="D68" s="1">
        <v>10</v>
      </c>
      <c r="E68" s="1">
        <v>14</v>
      </c>
      <c r="F68" s="1" t="s">
        <v>76</v>
      </c>
      <c r="G68" s="1">
        <v>22.3</v>
      </c>
      <c r="H68" s="1">
        <f>1+COUNTIFS(A:A,A68,G:G,"&gt;"&amp;G68)</f>
        <v>10</v>
      </c>
      <c r="I68" s="2">
        <f>AVERAGEIF(A:A,A68,G:G)</f>
        <v>50.774999999999991</v>
      </c>
      <c r="J68" s="2">
        <f t="shared" si="16"/>
        <v>-28.474999999999991</v>
      </c>
      <c r="K68" s="2">
        <f t="shared" si="17"/>
        <v>61.525000000000006</v>
      </c>
      <c r="L68" s="2">
        <f t="shared" si="18"/>
        <v>40.104959300709154</v>
      </c>
      <c r="M68" s="2">
        <f>SUMIF(A:A,A68,L:L)</f>
        <v>3350.8858223335933</v>
      </c>
      <c r="N68" s="3">
        <f t="shared" si="19"/>
        <v>1.1968464885735684E-2</v>
      </c>
      <c r="O68" s="6">
        <f t="shared" si="20"/>
        <v>83.552904198417707</v>
      </c>
      <c r="P68" s="3" t="str">
        <f t="shared" si="21"/>
        <v/>
      </c>
      <c r="Q68" s="3" t="str">
        <f>IF(ISNUMBER(P68),SUMIF(A:A,A68,P:P),"")</f>
        <v/>
      </c>
      <c r="R68" s="3" t="str">
        <f t="shared" si="22"/>
        <v/>
      </c>
      <c r="S68" s="7" t="str">
        <f t="shared" si="23"/>
        <v/>
      </c>
    </row>
  </sheetData>
  <autoFilter ref="A7:S42" xr:uid="{00000000-0009-0000-0000-000000000000}"/>
  <sortState xmlns:xlrd2="http://schemas.microsoft.com/office/spreadsheetml/2017/richdata2" ref="A8:T68">
    <sortCondition ref="B8:B68"/>
    <sortCondition ref="H8:H6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44:G1048576 G7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43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8" fitToHeight="0" orientation="portrait" r:id="rId1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20122022 - Terang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2022-12-19T22:15:56Z</cp:lastPrinted>
  <dcterms:created xsi:type="dcterms:W3CDTF">2016-03-11T05:58:01Z</dcterms:created>
  <dcterms:modified xsi:type="dcterms:W3CDTF">2022-12-19T22:16:03Z</dcterms:modified>
</cp:coreProperties>
</file>