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4D84A776-7FA9-49DB-9666-20593E549F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2809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28092022 - PREMIUM'!$A$7:$S$37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8" i="1" l="1"/>
  <c r="I58" i="1"/>
  <c r="J58" i="1" s="1"/>
  <c r="K58" i="1" s="1"/>
  <c r="L58" i="1" s="1"/>
  <c r="H53" i="1"/>
  <c r="I53" i="1"/>
  <c r="J53" i="1" s="1"/>
  <c r="K53" i="1" s="1"/>
  <c r="L53" i="1" s="1"/>
  <c r="H57" i="1"/>
  <c r="I57" i="1"/>
  <c r="J57" i="1" s="1"/>
  <c r="K57" i="1" s="1"/>
  <c r="L57" i="1" s="1"/>
  <c r="H60" i="1"/>
  <c r="I60" i="1"/>
  <c r="J60" i="1" s="1"/>
  <c r="K60" i="1" s="1"/>
  <c r="L60" i="1" s="1"/>
  <c r="H61" i="1"/>
  <c r="I61" i="1"/>
  <c r="J61" i="1" s="1"/>
  <c r="K61" i="1" s="1"/>
  <c r="L61" i="1" s="1"/>
  <c r="H55" i="1"/>
  <c r="I55" i="1"/>
  <c r="J55" i="1" s="1"/>
  <c r="K55" i="1" s="1"/>
  <c r="L55" i="1" s="1"/>
  <c r="H54" i="1"/>
  <c r="I54" i="1"/>
  <c r="J54" i="1" s="1"/>
  <c r="K54" i="1" s="1"/>
  <c r="L54" i="1" s="1"/>
  <c r="H62" i="1"/>
  <c r="I62" i="1"/>
  <c r="J62" i="1" s="1"/>
  <c r="K62" i="1" s="1"/>
  <c r="L62" i="1" s="1"/>
  <c r="H56" i="1"/>
  <c r="I56" i="1"/>
  <c r="J56" i="1" s="1"/>
  <c r="K56" i="1" s="1"/>
  <c r="L56" i="1" s="1"/>
  <c r="H59" i="1"/>
  <c r="I59" i="1"/>
  <c r="J59" i="1" s="1"/>
  <c r="K59" i="1" s="1"/>
  <c r="L59" i="1" s="1"/>
  <c r="H63" i="1"/>
  <c r="I63" i="1"/>
  <c r="J63" i="1" s="1"/>
  <c r="K63" i="1" s="1"/>
  <c r="L63" i="1" s="1"/>
  <c r="H75" i="1"/>
  <c r="I75" i="1"/>
  <c r="J75" i="1" s="1"/>
  <c r="K75" i="1" s="1"/>
  <c r="L75" i="1" s="1"/>
  <c r="H66" i="1"/>
  <c r="I66" i="1"/>
  <c r="J66" i="1" s="1"/>
  <c r="K66" i="1" s="1"/>
  <c r="L66" i="1" s="1"/>
  <c r="H70" i="1"/>
  <c r="I70" i="1"/>
  <c r="J70" i="1" s="1"/>
  <c r="K70" i="1" s="1"/>
  <c r="L70" i="1" s="1"/>
  <c r="H68" i="1"/>
  <c r="I68" i="1"/>
  <c r="J68" i="1" s="1"/>
  <c r="K68" i="1" s="1"/>
  <c r="L68" i="1" s="1"/>
  <c r="H76" i="1"/>
  <c r="I76" i="1"/>
  <c r="J76" i="1" s="1"/>
  <c r="K76" i="1" s="1"/>
  <c r="L76" i="1" s="1"/>
  <c r="H72" i="1"/>
  <c r="I72" i="1"/>
  <c r="J72" i="1" s="1"/>
  <c r="K72" i="1" s="1"/>
  <c r="L72" i="1" s="1"/>
  <c r="H69" i="1"/>
  <c r="I69" i="1"/>
  <c r="J69" i="1" s="1"/>
  <c r="K69" i="1" s="1"/>
  <c r="L69" i="1" s="1"/>
  <c r="H67" i="1"/>
  <c r="I67" i="1"/>
  <c r="J67" i="1" s="1"/>
  <c r="K67" i="1" s="1"/>
  <c r="L67" i="1" s="1"/>
  <c r="H73" i="1"/>
  <c r="I73" i="1"/>
  <c r="J73" i="1" s="1"/>
  <c r="K73" i="1" s="1"/>
  <c r="L73" i="1" s="1"/>
  <c r="H74" i="1"/>
  <c r="I74" i="1"/>
  <c r="J74" i="1" s="1"/>
  <c r="K74" i="1" s="1"/>
  <c r="L74" i="1" s="1"/>
  <c r="H65" i="1"/>
  <c r="I65" i="1"/>
  <c r="J65" i="1" s="1"/>
  <c r="K65" i="1" s="1"/>
  <c r="L65" i="1" s="1"/>
  <c r="H71" i="1"/>
  <c r="I71" i="1"/>
  <c r="J71" i="1" s="1"/>
  <c r="K71" i="1" s="1"/>
  <c r="L71" i="1" s="1"/>
  <c r="H78" i="1"/>
  <c r="I78" i="1"/>
  <c r="J78" i="1" s="1"/>
  <c r="K78" i="1" s="1"/>
  <c r="L78" i="1" s="1"/>
  <c r="H77" i="1"/>
  <c r="I77" i="1"/>
  <c r="J77" i="1" s="1"/>
  <c r="K77" i="1" s="1"/>
  <c r="L77" i="1" s="1"/>
  <c r="H45" i="1"/>
  <c r="I45" i="1"/>
  <c r="J45" i="1" s="1"/>
  <c r="K45" i="1" s="1"/>
  <c r="L45" i="1" s="1"/>
  <c r="H39" i="1"/>
  <c r="I39" i="1"/>
  <c r="J39" i="1" s="1"/>
  <c r="K39" i="1" s="1"/>
  <c r="L39" i="1" s="1"/>
  <c r="H50" i="1"/>
  <c r="I50" i="1"/>
  <c r="J50" i="1" s="1"/>
  <c r="K50" i="1" s="1"/>
  <c r="L50" i="1" s="1"/>
  <c r="H49" i="1"/>
  <c r="I49" i="1"/>
  <c r="J49" i="1" s="1"/>
  <c r="K49" i="1" s="1"/>
  <c r="L49" i="1" s="1"/>
  <c r="H42" i="1"/>
  <c r="I42" i="1"/>
  <c r="J42" i="1" s="1"/>
  <c r="K42" i="1" s="1"/>
  <c r="L42" i="1" s="1"/>
  <c r="H46" i="1"/>
  <c r="I46" i="1"/>
  <c r="J46" i="1" s="1"/>
  <c r="K46" i="1" s="1"/>
  <c r="L46" i="1" s="1"/>
  <c r="H51" i="1"/>
  <c r="I51" i="1"/>
  <c r="J51" i="1" s="1"/>
  <c r="K51" i="1" s="1"/>
  <c r="L51" i="1" s="1"/>
  <c r="H44" i="1"/>
  <c r="I44" i="1"/>
  <c r="J44" i="1" s="1"/>
  <c r="K44" i="1" s="1"/>
  <c r="L44" i="1" s="1"/>
  <c r="H41" i="1"/>
  <c r="I41" i="1"/>
  <c r="J41" i="1" s="1"/>
  <c r="K41" i="1" s="1"/>
  <c r="L41" i="1" s="1"/>
  <c r="H8" i="1"/>
  <c r="I8" i="1"/>
  <c r="J8" i="1" s="1"/>
  <c r="K8" i="1" s="1"/>
  <c r="L8" i="1" s="1"/>
  <c r="H12" i="1"/>
  <c r="I12" i="1"/>
  <c r="J12" i="1" s="1"/>
  <c r="K12" i="1" s="1"/>
  <c r="L12" i="1" s="1"/>
  <c r="H10" i="1"/>
  <c r="I10" i="1"/>
  <c r="J10" i="1" s="1"/>
  <c r="K10" i="1" s="1"/>
  <c r="L10" i="1" s="1"/>
  <c r="H9" i="1"/>
  <c r="I9" i="1"/>
  <c r="J9" i="1" s="1"/>
  <c r="K9" i="1" s="1"/>
  <c r="L9" i="1" s="1"/>
  <c r="H13" i="1"/>
  <c r="I13" i="1"/>
  <c r="J13" i="1" s="1"/>
  <c r="K13" i="1" s="1"/>
  <c r="L13" i="1" s="1"/>
  <c r="H11" i="1"/>
  <c r="I11" i="1"/>
  <c r="J11" i="1" s="1"/>
  <c r="K11" i="1" s="1"/>
  <c r="L11" i="1" s="1"/>
  <c r="H15" i="1"/>
  <c r="I15" i="1"/>
  <c r="J15" i="1" s="1"/>
  <c r="K15" i="1" s="1"/>
  <c r="L15" i="1" s="1"/>
  <c r="H18" i="1"/>
  <c r="I18" i="1"/>
  <c r="J18" i="1" s="1"/>
  <c r="K18" i="1" s="1"/>
  <c r="L18" i="1" s="1"/>
  <c r="H19" i="1"/>
  <c r="I19" i="1"/>
  <c r="J19" i="1" s="1"/>
  <c r="K19" i="1" s="1"/>
  <c r="L19" i="1" s="1"/>
  <c r="H17" i="1"/>
  <c r="I17" i="1"/>
  <c r="J17" i="1" s="1"/>
  <c r="K17" i="1" s="1"/>
  <c r="L17" i="1" s="1"/>
  <c r="H22" i="1"/>
  <c r="I22" i="1"/>
  <c r="J22" i="1" s="1"/>
  <c r="K22" i="1" s="1"/>
  <c r="L22" i="1" s="1"/>
  <c r="H21" i="1"/>
  <c r="I21" i="1"/>
  <c r="J21" i="1" s="1"/>
  <c r="K21" i="1" s="1"/>
  <c r="L21" i="1" s="1"/>
  <c r="H20" i="1"/>
  <c r="I20" i="1"/>
  <c r="J20" i="1" s="1"/>
  <c r="K20" i="1" s="1"/>
  <c r="L20" i="1" s="1"/>
  <c r="H16" i="1"/>
  <c r="I16" i="1"/>
  <c r="J16" i="1" s="1"/>
  <c r="K16" i="1" s="1"/>
  <c r="L16" i="1" s="1"/>
  <c r="H25" i="1"/>
  <c r="I25" i="1"/>
  <c r="J25" i="1" s="1"/>
  <c r="K25" i="1" s="1"/>
  <c r="L25" i="1" s="1"/>
  <c r="H23" i="1"/>
  <c r="I23" i="1"/>
  <c r="J23" i="1" s="1"/>
  <c r="K23" i="1" s="1"/>
  <c r="L23" i="1" s="1"/>
  <c r="H24" i="1"/>
  <c r="I24" i="1"/>
  <c r="J24" i="1" s="1"/>
  <c r="K24" i="1" s="1"/>
  <c r="L24" i="1" s="1"/>
  <c r="H35" i="1"/>
  <c r="I35" i="1"/>
  <c r="J35" i="1" s="1"/>
  <c r="K35" i="1" s="1"/>
  <c r="L35" i="1" s="1"/>
  <c r="H32" i="1"/>
  <c r="I32" i="1"/>
  <c r="J32" i="1" s="1"/>
  <c r="K32" i="1" s="1"/>
  <c r="L32" i="1" s="1"/>
  <c r="H31" i="1"/>
  <c r="I31" i="1"/>
  <c r="J31" i="1" s="1"/>
  <c r="K31" i="1" s="1"/>
  <c r="L31" i="1" s="1"/>
  <c r="H33" i="1"/>
  <c r="I33" i="1"/>
  <c r="J33" i="1" s="1"/>
  <c r="K33" i="1" s="1"/>
  <c r="L33" i="1" s="1"/>
  <c r="H27" i="1"/>
  <c r="I27" i="1"/>
  <c r="J27" i="1" s="1"/>
  <c r="K27" i="1" s="1"/>
  <c r="L27" i="1" s="1"/>
  <c r="H28" i="1"/>
  <c r="I28" i="1"/>
  <c r="J28" i="1" s="1"/>
  <c r="K28" i="1" s="1"/>
  <c r="L28" i="1" s="1"/>
  <c r="H29" i="1"/>
  <c r="I29" i="1"/>
  <c r="J29" i="1" s="1"/>
  <c r="K29" i="1" s="1"/>
  <c r="L29" i="1" s="1"/>
  <c r="H30" i="1"/>
  <c r="I30" i="1"/>
  <c r="J30" i="1" s="1"/>
  <c r="K30" i="1" s="1"/>
  <c r="L30" i="1" s="1"/>
  <c r="H34" i="1"/>
  <c r="I34" i="1"/>
  <c r="J34" i="1" s="1"/>
  <c r="K34" i="1" s="1"/>
  <c r="L34" i="1" s="1"/>
  <c r="H36" i="1"/>
  <c r="I36" i="1"/>
  <c r="J36" i="1" s="1"/>
  <c r="K36" i="1" s="1"/>
  <c r="L36" i="1" s="1"/>
  <c r="H37" i="1"/>
  <c r="I37" i="1"/>
  <c r="J37" i="1" s="1"/>
  <c r="K37" i="1" s="1"/>
  <c r="L37" i="1" s="1"/>
  <c r="H47" i="1"/>
  <c r="I47" i="1"/>
  <c r="J47" i="1" s="1"/>
  <c r="K47" i="1" s="1"/>
  <c r="L47" i="1" s="1"/>
  <c r="H43" i="1"/>
  <c r="I43" i="1"/>
  <c r="J43" i="1" s="1"/>
  <c r="K43" i="1" s="1"/>
  <c r="L43" i="1" s="1"/>
  <c r="H48" i="1"/>
  <c r="I48" i="1"/>
  <c r="J48" i="1" s="1"/>
  <c r="K48" i="1" s="1"/>
  <c r="L48" i="1" s="1"/>
  <c r="H40" i="1"/>
  <c r="I40" i="1"/>
  <c r="J40" i="1" s="1"/>
  <c r="K40" i="1" s="1"/>
  <c r="L40" i="1" s="1"/>
  <c r="M54" i="1" l="1"/>
  <c r="N54" i="1" s="1"/>
  <c r="O54" i="1" s="1"/>
  <c r="P54" i="1" s="1"/>
  <c r="M69" i="1"/>
  <c r="N69" i="1" s="1"/>
  <c r="O69" i="1" s="1"/>
  <c r="P69" i="1" s="1"/>
  <c r="M77" i="1"/>
  <c r="N77" i="1" s="1"/>
  <c r="O77" i="1" s="1"/>
  <c r="P77" i="1" s="1"/>
  <c r="M57" i="1"/>
  <c r="N57" i="1" s="1"/>
  <c r="O57" i="1" s="1"/>
  <c r="P57" i="1" s="1"/>
  <c r="M60" i="1"/>
  <c r="N60" i="1" s="1"/>
  <c r="O60" i="1" s="1"/>
  <c r="P60" i="1" s="1"/>
  <c r="M53" i="1"/>
  <c r="N53" i="1" s="1"/>
  <c r="O53" i="1" s="1"/>
  <c r="P53" i="1" s="1"/>
  <c r="M58" i="1"/>
  <c r="N58" i="1" s="1"/>
  <c r="O58" i="1" s="1"/>
  <c r="P58" i="1" s="1"/>
  <c r="M78" i="1"/>
  <c r="N78" i="1" s="1"/>
  <c r="O78" i="1" s="1"/>
  <c r="P78" i="1" s="1"/>
  <c r="M65" i="1"/>
  <c r="N65" i="1" s="1"/>
  <c r="O65" i="1" s="1"/>
  <c r="P65" i="1" s="1"/>
  <c r="M74" i="1"/>
  <c r="N74" i="1" s="1"/>
  <c r="O74" i="1" s="1"/>
  <c r="P74" i="1" s="1"/>
  <c r="M76" i="1"/>
  <c r="N76" i="1" s="1"/>
  <c r="O76" i="1" s="1"/>
  <c r="P76" i="1" s="1"/>
  <c r="M73" i="1"/>
  <c r="N73" i="1" s="1"/>
  <c r="O73" i="1" s="1"/>
  <c r="P73" i="1" s="1"/>
  <c r="M75" i="1"/>
  <c r="N75" i="1" s="1"/>
  <c r="O75" i="1" s="1"/>
  <c r="P75" i="1" s="1"/>
  <c r="M72" i="1"/>
  <c r="N72" i="1" s="1"/>
  <c r="O72" i="1" s="1"/>
  <c r="P72" i="1" s="1"/>
  <c r="M62" i="1"/>
  <c r="N62" i="1" s="1"/>
  <c r="O62" i="1" s="1"/>
  <c r="P62" i="1" s="1"/>
  <c r="M59" i="1"/>
  <c r="N59" i="1" s="1"/>
  <c r="O59" i="1" s="1"/>
  <c r="P59" i="1" s="1"/>
  <c r="M55" i="1"/>
  <c r="N55" i="1" s="1"/>
  <c r="O55" i="1" s="1"/>
  <c r="P55" i="1" s="1"/>
  <c r="M63" i="1"/>
  <c r="N63" i="1" s="1"/>
  <c r="O63" i="1" s="1"/>
  <c r="P63" i="1" s="1"/>
  <c r="M56" i="1"/>
  <c r="N56" i="1" s="1"/>
  <c r="O56" i="1" s="1"/>
  <c r="P56" i="1" s="1"/>
  <c r="M61" i="1"/>
  <c r="N61" i="1" s="1"/>
  <c r="O61" i="1" s="1"/>
  <c r="P61" i="1" s="1"/>
  <c r="M71" i="1"/>
  <c r="N71" i="1" s="1"/>
  <c r="O71" i="1" s="1"/>
  <c r="P71" i="1" s="1"/>
  <c r="M67" i="1"/>
  <c r="N67" i="1" s="1"/>
  <c r="O67" i="1" s="1"/>
  <c r="P67" i="1" s="1"/>
  <c r="M70" i="1"/>
  <c r="N70" i="1" s="1"/>
  <c r="O70" i="1" s="1"/>
  <c r="P70" i="1" s="1"/>
  <c r="M68" i="1"/>
  <c r="N68" i="1" s="1"/>
  <c r="O68" i="1" s="1"/>
  <c r="P68" i="1" s="1"/>
  <c r="M66" i="1"/>
  <c r="N66" i="1" s="1"/>
  <c r="O66" i="1" s="1"/>
  <c r="P66" i="1" s="1"/>
  <c r="M46" i="1"/>
  <c r="N46" i="1" s="1"/>
  <c r="O46" i="1" s="1"/>
  <c r="P46" i="1" s="1"/>
  <c r="M41" i="1"/>
  <c r="N41" i="1" s="1"/>
  <c r="O41" i="1" s="1"/>
  <c r="P41" i="1" s="1"/>
  <c r="M51" i="1"/>
  <c r="N51" i="1" s="1"/>
  <c r="O51" i="1" s="1"/>
  <c r="P51" i="1" s="1"/>
  <c r="M42" i="1"/>
  <c r="N42" i="1" s="1"/>
  <c r="O42" i="1" s="1"/>
  <c r="P42" i="1" s="1"/>
  <c r="M50" i="1"/>
  <c r="N50" i="1" s="1"/>
  <c r="O50" i="1" s="1"/>
  <c r="P50" i="1" s="1"/>
  <c r="M44" i="1"/>
  <c r="N44" i="1" s="1"/>
  <c r="O44" i="1" s="1"/>
  <c r="P44" i="1" s="1"/>
  <c r="M39" i="1"/>
  <c r="N39" i="1" s="1"/>
  <c r="O39" i="1" s="1"/>
  <c r="P39" i="1" s="1"/>
  <c r="M49" i="1"/>
  <c r="N49" i="1" s="1"/>
  <c r="O49" i="1" s="1"/>
  <c r="P49" i="1" s="1"/>
  <c r="M45" i="1"/>
  <c r="N45" i="1" s="1"/>
  <c r="O45" i="1" s="1"/>
  <c r="P45" i="1" s="1"/>
  <c r="M48" i="1"/>
  <c r="N48" i="1" s="1"/>
  <c r="O48" i="1" s="1"/>
  <c r="P48" i="1" s="1"/>
  <c r="M43" i="1"/>
  <c r="N43" i="1" s="1"/>
  <c r="O43" i="1" s="1"/>
  <c r="P43" i="1" s="1"/>
  <c r="M40" i="1"/>
  <c r="N40" i="1" s="1"/>
  <c r="O40" i="1" s="1"/>
  <c r="P40" i="1" s="1"/>
  <c r="M47" i="1"/>
  <c r="N47" i="1" s="1"/>
  <c r="O47" i="1" s="1"/>
  <c r="P47" i="1" s="1"/>
  <c r="M33" i="1"/>
  <c r="N33" i="1" s="1"/>
  <c r="O33" i="1" s="1"/>
  <c r="P33" i="1" s="1"/>
  <c r="M29" i="1"/>
  <c r="N29" i="1" s="1"/>
  <c r="O29" i="1" s="1"/>
  <c r="P29" i="1" s="1"/>
  <c r="M36" i="1"/>
  <c r="N36" i="1" s="1"/>
  <c r="O36" i="1" s="1"/>
  <c r="P36" i="1" s="1"/>
  <c r="M28" i="1"/>
  <c r="N28" i="1" s="1"/>
  <c r="O28" i="1" s="1"/>
  <c r="P28" i="1" s="1"/>
  <c r="M34" i="1"/>
  <c r="N34" i="1" s="1"/>
  <c r="O34" i="1" s="1"/>
  <c r="P34" i="1" s="1"/>
  <c r="M27" i="1"/>
  <c r="N27" i="1" s="1"/>
  <c r="O27" i="1" s="1"/>
  <c r="P27" i="1" s="1"/>
  <c r="M30" i="1"/>
  <c r="N30" i="1" s="1"/>
  <c r="O30" i="1" s="1"/>
  <c r="P30" i="1" s="1"/>
  <c r="M37" i="1"/>
  <c r="N37" i="1" s="1"/>
  <c r="O37" i="1" s="1"/>
  <c r="P37" i="1" s="1"/>
  <c r="M10" i="1"/>
  <c r="N10" i="1" s="1"/>
  <c r="O10" i="1" s="1"/>
  <c r="P10" i="1" s="1"/>
  <c r="M12" i="1"/>
  <c r="N12" i="1" s="1"/>
  <c r="O12" i="1" s="1"/>
  <c r="P12" i="1" s="1"/>
  <c r="M13" i="1"/>
  <c r="N13" i="1" s="1"/>
  <c r="O13" i="1" s="1"/>
  <c r="P13" i="1" s="1"/>
  <c r="M9" i="1"/>
  <c r="N9" i="1" s="1"/>
  <c r="O9" i="1" s="1"/>
  <c r="P9" i="1" s="1"/>
  <c r="M11" i="1"/>
  <c r="N11" i="1" s="1"/>
  <c r="O11" i="1" s="1"/>
  <c r="P11" i="1" s="1"/>
  <c r="M32" i="1"/>
  <c r="N32" i="1" s="1"/>
  <c r="O32" i="1" s="1"/>
  <c r="P32" i="1" s="1"/>
  <c r="M35" i="1"/>
  <c r="N35" i="1" s="1"/>
  <c r="O35" i="1" s="1"/>
  <c r="P35" i="1" s="1"/>
  <c r="M31" i="1"/>
  <c r="N31" i="1" s="1"/>
  <c r="O31" i="1" s="1"/>
  <c r="P31" i="1" s="1"/>
  <c r="M19" i="1"/>
  <c r="N19" i="1" s="1"/>
  <c r="O19" i="1" s="1"/>
  <c r="P19" i="1" s="1"/>
  <c r="M23" i="1"/>
  <c r="N23" i="1" s="1"/>
  <c r="O23" i="1" s="1"/>
  <c r="P23" i="1" s="1"/>
  <c r="M20" i="1"/>
  <c r="N20" i="1" s="1"/>
  <c r="O20" i="1" s="1"/>
  <c r="P20" i="1" s="1"/>
  <c r="M18" i="1"/>
  <c r="N18" i="1" s="1"/>
  <c r="O18" i="1" s="1"/>
  <c r="P18" i="1" s="1"/>
  <c r="M17" i="1"/>
  <c r="N17" i="1" s="1"/>
  <c r="O17" i="1" s="1"/>
  <c r="P17" i="1" s="1"/>
  <c r="M21" i="1"/>
  <c r="N21" i="1" s="1"/>
  <c r="O21" i="1" s="1"/>
  <c r="P21" i="1" s="1"/>
  <c r="M15" i="1"/>
  <c r="N15" i="1" s="1"/>
  <c r="O15" i="1" s="1"/>
  <c r="P15" i="1" s="1"/>
  <c r="M25" i="1"/>
  <c r="N25" i="1" s="1"/>
  <c r="O25" i="1" s="1"/>
  <c r="P25" i="1" s="1"/>
  <c r="M24" i="1"/>
  <c r="N24" i="1" s="1"/>
  <c r="O24" i="1" s="1"/>
  <c r="P24" i="1" s="1"/>
  <c r="M22" i="1"/>
  <c r="N22" i="1" s="1"/>
  <c r="O22" i="1" s="1"/>
  <c r="P22" i="1" s="1"/>
  <c r="M16" i="1"/>
  <c r="N16" i="1" s="1"/>
  <c r="O16" i="1" s="1"/>
  <c r="P16" i="1" s="1"/>
  <c r="M8" i="1"/>
  <c r="N8" i="1" s="1"/>
  <c r="O8" i="1" s="1"/>
  <c r="P8" i="1" s="1"/>
  <c r="Q61" i="1" l="1"/>
  <c r="R61" i="1" s="1"/>
  <c r="S61" i="1" s="1"/>
  <c r="Q74" i="1"/>
  <c r="R74" i="1" s="1"/>
  <c r="S74" i="1" s="1"/>
  <c r="Q68" i="1"/>
  <c r="R68" i="1" s="1"/>
  <c r="S68" i="1" s="1"/>
  <c r="Q55" i="1"/>
  <c r="R55" i="1" s="1"/>
  <c r="S55" i="1" s="1"/>
  <c r="Q65" i="1"/>
  <c r="R65" i="1" s="1"/>
  <c r="S65" i="1" s="1"/>
  <c r="Q77" i="1"/>
  <c r="R77" i="1" s="1"/>
  <c r="S77" i="1" s="1"/>
  <c r="Q66" i="1"/>
  <c r="R66" i="1" s="1"/>
  <c r="S66" i="1" s="1"/>
  <c r="Q70" i="1"/>
  <c r="R70" i="1" s="1"/>
  <c r="S70" i="1" s="1"/>
  <c r="Q67" i="1"/>
  <c r="R67" i="1" s="1"/>
  <c r="S67" i="1" s="1"/>
  <c r="Q72" i="1"/>
  <c r="R72" i="1" s="1"/>
  <c r="S72" i="1" s="1"/>
  <c r="Q76" i="1"/>
  <c r="R76" i="1" s="1"/>
  <c r="S76" i="1" s="1"/>
  <c r="Q78" i="1"/>
  <c r="R78" i="1" s="1"/>
  <c r="S78" i="1" s="1"/>
  <c r="Q75" i="1"/>
  <c r="R75" i="1" s="1"/>
  <c r="S75" i="1" s="1"/>
  <c r="Q71" i="1"/>
  <c r="R71" i="1" s="1"/>
  <c r="S71" i="1" s="1"/>
  <c r="Q60" i="1"/>
  <c r="R60" i="1" s="1"/>
  <c r="S60" i="1" s="1"/>
  <c r="Q69" i="1"/>
  <c r="R69" i="1" s="1"/>
  <c r="S69" i="1" s="1"/>
  <c r="Q58" i="1"/>
  <c r="R58" i="1" s="1"/>
  <c r="S58" i="1" s="1"/>
  <c r="Q57" i="1"/>
  <c r="R57" i="1" s="1"/>
  <c r="S57" i="1" s="1"/>
  <c r="Q62" i="1"/>
  <c r="R62" i="1" s="1"/>
  <c r="S62" i="1" s="1"/>
  <c r="Q53" i="1"/>
  <c r="R53" i="1" s="1"/>
  <c r="S53" i="1" s="1"/>
  <c r="Q59" i="1"/>
  <c r="R59" i="1" s="1"/>
  <c r="S59" i="1" s="1"/>
  <c r="Q63" i="1"/>
  <c r="R63" i="1" s="1"/>
  <c r="S63" i="1" s="1"/>
  <c r="Q56" i="1"/>
  <c r="R56" i="1" s="1"/>
  <c r="S56" i="1" s="1"/>
  <c r="Q73" i="1"/>
  <c r="R73" i="1" s="1"/>
  <c r="S73" i="1" s="1"/>
  <c r="Q54" i="1"/>
  <c r="R54" i="1" s="1"/>
  <c r="S54" i="1" s="1"/>
  <c r="Q39" i="1"/>
  <c r="R39" i="1" s="1"/>
  <c r="S39" i="1" s="1"/>
  <c r="Q42" i="1"/>
  <c r="R42" i="1" s="1"/>
  <c r="S42" i="1" s="1"/>
  <c r="Q51" i="1"/>
  <c r="R51" i="1" s="1"/>
  <c r="S51" i="1" s="1"/>
  <c r="Q41" i="1"/>
  <c r="R41" i="1" s="1"/>
  <c r="S41" i="1" s="1"/>
  <c r="Q49" i="1"/>
  <c r="R49" i="1" s="1"/>
  <c r="S49" i="1" s="1"/>
  <c r="Q46" i="1"/>
  <c r="R46" i="1" s="1"/>
  <c r="S46" i="1" s="1"/>
  <c r="Q50" i="1"/>
  <c r="R50" i="1" s="1"/>
  <c r="S50" i="1" s="1"/>
  <c r="Q44" i="1"/>
  <c r="R44" i="1" s="1"/>
  <c r="S44" i="1" s="1"/>
  <c r="Q45" i="1"/>
  <c r="R45" i="1" s="1"/>
  <c r="S45" i="1" s="1"/>
  <c r="Q40" i="1"/>
  <c r="R40" i="1" s="1"/>
  <c r="S40" i="1" s="1"/>
  <c r="Q43" i="1"/>
  <c r="R43" i="1" s="1"/>
  <c r="S43" i="1" s="1"/>
  <c r="Q48" i="1"/>
  <c r="R48" i="1" s="1"/>
  <c r="S48" i="1" s="1"/>
  <c r="Q47" i="1"/>
  <c r="R47" i="1" s="1"/>
  <c r="S47" i="1" s="1"/>
  <c r="Q21" i="1"/>
  <c r="R21" i="1" s="1"/>
  <c r="S21" i="1" s="1"/>
  <c r="Q24" i="1"/>
  <c r="R24" i="1" s="1"/>
  <c r="S24" i="1" s="1"/>
  <c r="Q22" i="1"/>
  <c r="R22" i="1" s="1"/>
  <c r="S22" i="1" s="1"/>
  <c r="Q11" i="1"/>
  <c r="R11" i="1" s="1"/>
  <c r="S11" i="1" s="1"/>
  <c r="Q19" i="1"/>
  <c r="R19" i="1" s="1"/>
  <c r="S19" i="1" s="1"/>
  <c r="Q13" i="1"/>
  <c r="R13" i="1" s="1"/>
  <c r="S13" i="1" s="1"/>
  <c r="Q37" i="1"/>
  <c r="R37" i="1" s="1"/>
  <c r="S37" i="1" s="1"/>
  <c r="Q25" i="1"/>
  <c r="R25" i="1" s="1"/>
  <c r="S25" i="1" s="1"/>
  <c r="Q30" i="1"/>
  <c r="R30" i="1" s="1"/>
  <c r="S30" i="1" s="1"/>
  <c r="Q34" i="1"/>
  <c r="R34" i="1" s="1"/>
  <c r="S34" i="1" s="1"/>
  <c r="Q17" i="1"/>
  <c r="R17" i="1" s="1"/>
  <c r="S17" i="1" s="1"/>
  <c r="Q28" i="1"/>
  <c r="R28" i="1" s="1"/>
  <c r="S28" i="1" s="1"/>
  <c r="Q36" i="1"/>
  <c r="R36" i="1" s="1"/>
  <c r="S36" i="1" s="1"/>
  <c r="Q29" i="1"/>
  <c r="R29" i="1" s="1"/>
  <c r="S29" i="1" s="1"/>
  <c r="Q32" i="1"/>
  <c r="R32" i="1" s="1"/>
  <c r="S32" i="1" s="1"/>
  <c r="Q33" i="1"/>
  <c r="R33" i="1" s="1"/>
  <c r="S33" i="1" s="1"/>
  <c r="Q35" i="1"/>
  <c r="R35" i="1" s="1"/>
  <c r="S35" i="1" s="1"/>
  <c r="Q12" i="1"/>
  <c r="R12" i="1" s="1"/>
  <c r="S12" i="1" s="1"/>
  <c r="Q9" i="1"/>
  <c r="R9" i="1" s="1"/>
  <c r="S9" i="1" s="1"/>
  <c r="Q27" i="1"/>
  <c r="R27" i="1" s="1"/>
  <c r="S27" i="1" s="1"/>
  <c r="Q8" i="1"/>
  <c r="R8" i="1" s="1"/>
  <c r="S8" i="1" s="1"/>
  <c r="Q20" i="1"/>
  <c r="R20" i="1" s="1"/>
  <c r="S20" i="1" s="1"/>
  <c r="Q10" i="1"/>
  <c r="R10" i="1" s="1"/>
  <c r="S10" i="1" s="1"/>
  <c r="Q18" i="1"/>
  <c r="R18" i="1" s="1"/>
  <c r="S18" i="1" s="1"/>
  <c r="Q23" i="1"/>
  <c r="R23" i="1" s="1"/>
  <c r="S23" i="1" s="1"/>
  <c r="Q31" i="1"/>
  <c r="R31" i="1" s="1"/>
  <c r="S31" i="1" s="1"/>
  <c r="Q16" i="1"/>
  <c r="R16" i="1" s="1"/>
  <c r="S16" i="1" s="1"/>
  <c r="Q15" i="1"/>
  <c r="R15" i="1" s="1"/>
  <c r="S15" i="1" s="1"/>
</calcChain>
</file>

<file path=xl/sharedStrings.xml><?xml version="1.0" encoding="utf-8"?>
<sst xmlns="http://schemas.openxmlformats.org/spreadsheetml/2006/main" count="151" uniqueCount="86">
  <si>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</si>
  <si>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</si>
  <si>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</si>
  <si>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</si>
  <si>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</si>
  <si>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</si>
  <si>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</si>
  <si>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</si>
  <si>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</si>
  <si>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</si>
  <si>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</si>
  <si>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</si>
  <si>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</si>
  <si>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</si>
  <si>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</si>
  <si>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</si>
  <si>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</si>
  <si>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</si>
  <si>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</si>
  <si>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Sunshine Coast</t>
  </si>
  <si>
    <t xml:space="preserve">Sailors Secret      </t>
  </si>
  <si>
    <t xml:space="preserve">Artemas             </t>
  </si>
  <si>
    <t xml:space="preserve">Count Da Beans      </t>
  </si>
  <si>
    <t xml:space="preserve">Yellow Brick        </t>
  </si>
  <si>
    <t xml:space="preserve">Holtermann          </t>
  </si>
  <si>
    <t xml:space="preserve">Ekaterina           </t>
  </si>
  <si>
    <t xml:space="preserve">Jakkalberry Finn    </t>
  </si>
  <si>
    <t xml:space="preserve">Sacramento Joe      </t>
  </si>
  <si>
    <t xml:space="preserve">Chasing Jackley     </t>
  </si>
  <si>
    <t xml:space="preserve">Gambu               </t>
  </si>
  <si>
    <t xml:space="preserve">Kippax              </t>
  </si>
  <si>
    <t xml:space="preserve">Ripcord             </t>
  </si>
  <si>
    <t xml:space="preserve">Thatlldotoo         </t>
  </si>
  <si>
    <t xml:space="preserve">Sergeant Silva      </t>
  </si>
  <si>
    <t xml:space="preserve">Bizou               </t>
  </si>
  <si>
    <t xml:space="preserve">Prinente            </t>
  </si>
  <si>
    <t xml:space="preserve">Delayed Launch      </t>
  </si>
  <si>
    <t xml:space="preserve">Tappys One          </t>
  </si>
  <si>
    <t xml:space="preserve">Gentle Prince       </t>
  </si>
  <si>
    <t xml:space="preserve">Genuine Al          </t>
  </si>
  <si>
    <t xml:space="preserve">Roller Coaster      </t>
  </si>
  <si>
    <t xml:space="preserve">Daulat Tai Panaziz  </t>
  </si>
  <si>
    <t xml:space="preserve">Blazen Boots        </t>
  </si>
  <si>
    <t xml:space="preserve">A Big Chance        </t>
  </si>
  <si>
    <t xml:space="preserve">Pool Pony           </t>
  </si>
  <si>
    <t xml:space="preserve">Little Miss Pixie   </t>
  </si>
  <si>
    <t xml:space="preserve">Nordic Show         </t>
  </si>
  <si>
    <t xml:space="preserve">Vanblitzem          </t>
  </si>
  <si>
    <t xml:space="preserve">Anacheeva Lad       </t>
  </si>
  <si>
    <t xml:space="preserve">Carneros            </t>
  </si>
  <si>
    <t xml:space="preserve">Cutabri             </t>
  </si>
  <si>
    <t xml:space="preserve">Kronenbourg         </t>
  </si>
  <si>
    <t xml:space="preserve">Renault             </t>
  </si>
  <si>
    <t xml:space="preserve">Smytzer             </t>
  </si>
  <si>
    <t xml:space="preserve">Lyndall             </t>
  </si>
  <si>
    <t xml:space="preserve">Mamma Media         </t>
  </si>
  <si>
    <t xml:space="preserve">Marnies Star        </t>
  </si>
  <si>
    <t xml:space="preserve">My Shamana          </t>
  </si>
  <si>
    <t xml:space="preserve">Petralia            </t>
  </si>
  <si>
    <t xml:space="preserve">Ronlee Gal          </t>
  </si>
  <si>
    <t xml:space="preserve">Havanothergo        </t>
  </si>
  <si>
    <t xml:space="preserve">Imposing Beau       </t>
  </si>
  <si>
    <t xml:space="preserve">Miracle Day         </t>
  </si>
  <si>
    <t xml:space="preserve">Alfs Magic          </t>
  </si>
  <si>
    <t xml:space="preserve">Super Gorgeous      </t>
  </si>
  <si>
    <t xml:space="preserve">Win Burn            </t>
  </si>
  <si>
    <t xml:space="preserve">Paperclip           </t>
  </si>
  <si>
    <t xml:space="preserve">Dark Horse          </t>
  </si>
  <si>
    <t xml:space="preserve">Majestics Request   </t>
  </si>
  <si>
    <t xml:space="preserve">Rocklily            </t>
  </si>
  <si>
    <t xml:space="preserve">Amore Veloce        </t>
  </si>
  <si>
    <t xml:space="preserve">Rip City            </t>
  </si>
  <si>
    <t xml:space="preserve">Senrima Tide        </t>
  </si>
  <si>
    <t xml:space="preserve">The Drover          </t>
  </si>
  <si>
    <t xml:space="preserve">Night Guy           </t>
  </si>
  <si>
    <t xml:space="preserve">Hussons Revenge     </t>
  </si>
  <si>
    <t xml:space="preserve">Tuscany Bound       </t>
  </si>
  <si>
    <t xml:space="preserve">Daulat Taifun Aziz  </t>
  </si>
  <si>
    <t xml:space="preserve">Enjouee             </t>
  </si>
  <si>
    <t xml:space="preserve">Starzam             </t>
  </si>
  <si>
    <t xml:space="preserve">Back When           </t>
  </si>
  <si>
    <t xml:space="preserve">Reflecting Image    </t>
  </si>
  <si>
    <t xml:space="preserve">Sabalenka           </t>
  </si>
  <si>
    <t xml:space="preserve">Big Impact          </t>
  </si>
  <si>
    <t xml:space="preserve">Street Fighter      </t>
  </si>
  <si>
    <t xml:space="preserve">Sir Piccolo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</si>
</sst>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53340</xdr:colOff>
      <xdr:row>6</xdr:row>
      <xdr:rowOff>3371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19B26E-AE6A-9B0D-4171-FCC247CDF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12280" cy="1100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78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F72" sqref="F72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7.88671875" style="9" bestFit="1" customWidth="1"/>
    <col min="4" max="4" width="6.44140625" style="9" bestFit="1" customWidth="1"/>
    <col min="5" max="5" width="6.33203125" style="9" bestFit="1" customWidth="1"/>
    <col min="6" max="6" width="25.44140625" style="9" bestFit="1" customWidth="1"/>
    <col min="7" max="7" width="11.6640625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1</v>
      </c>
      <c r="B8" s="5">
        <v>0.54722222222222217</v>
      </c>
      <c r="C8" s="1" t="s">
        <v>19</v>
      </c>
      <c r="D8" s="1">
        <v>1</v>
      </c>
      <c r="E8" s="1">
        <v>1</v>
      </c>
      <c r="F8" s="1" t="s">
        <v>20</v>
      </c>
      <c r="G8" s="1">
        <v>66.290000000000006</v>
      </c>
      <c r="H8" s="1">
        <f>1+COUNTIFS(A:A,A8,G:G,"&gt;"&amp;G8)</f>
        <v>1</v>
      </c>
      <c r="I8" s="2">
        <f>AVERAGEIF(A:A,A8,G:G)</f>
        <v>51.301666666666655</v>
      </c>
      <c r="J8" s="2">
        <f t="shared" ref="J8:J33" si="0">G8-I8</f>
        <v>14.988333333333351</v>
      </c>
      <c r="K8" s="2">
        <f t="shared" ref="K8:K33" si="1">90+J8</f>
        <v>104.98833333333334</v>
      </c>
      <c r="L8" s="2">
        <f t="shared" ref="L8:L33" si="2">EXP(0.06*K8)</f>
        <v>544.19084317783324</v>
      </c>
      <c r="M8" s="2">
        <f>SUMIF(A:A,A8,L:L)</f>
        <v>1523.7472992135361</v>
      </c>
      <c r="N8" s="3">
        <f t="shared" ref="N8:N33" si="3">L8/M8</f>
        <v>0.35713982460130417</v>
      </c>
      <c r="O8" s="6">
        <f t="shared" ref="O8:O33" si="4">1/N8</f>
        <v>2.8000237753276545</v>
      </c>
      <c r="P8" s="3">
        <f t="shared" ref="P8:P33" si="5">IF(O8&gt;21,"",N8)</f>
        <v>0.35713982460130417</v>
      </c>
      <c r="Q8" s="3">
        <f>IF(ISNUMBER(P8),SUMIF(A:A,A8,P:P),"")</f>
        <v>0.99999999999999989</v>
      </c>
      <c r="R8" s="3">
        <f t="shared" ref="R8:R33" si="6">IFERROR(P8*(1/Q8),"")</f>
        <v>0.35713982460130417</v>
      </c>
      <c r="S8" s="7">
        <f t="shared" ref="S8:S33" si="7">IFERROR(1/R8,"")</f>
        <v>2.8000237753276545</v>
      </c>
    </row>
    <row r="9" spans="1:19" x14ac:dyDescent="0.3">
      <c r="A9" s="1">
        <v>1</v>
      </c>
      <c r="B9" s="5">
        <v>0.54722222222222217</v>
      </c>
      <c r="C9" s="1" t="s">
        <v>19</v>
      </c>
      <c r="D9" s="1">
        <v>1</v>
      </c>
      <c r="E9" s="1">
        <v>4</v>
      </c>
      <c r="F9" s="1" t="s">
        <v>23</v>
      </c>
      <c r="G9" s="1">
        <v>55.56</v>
      </c>
      <c r="H9" s="1">
        <f>1+COUNTIFS(A:A,A9,G:G,"&gt;"&amp;G9)</f>
        <v>2</v>
      </c>
      <c r="I9" s="2">
        <f>AVERAGEIF(A:A,A9,G:G)</f>
        <v>51.301666666666655</v>
      </c>
      <c r="J9" s="2">
        <f t="shared" si="0"/>
        <v>4.2583333333333471</v>
      </c>
      <c r="K9" s="2">
        <f t="shared" si="1"/>
        <v>94.258333333333354</v>
      </c>
      <c r="L9" s="2">
        <f t="shared" si="2"/>
        <v>285.85937668838994</v>
      </c>
      <c r="M9" s="2">
        <f>SUMIF(A:A,A9,L:L)</f>
        <v>1523.7472992135361</v>
      </c>
      <c r="N9" s="3">
        <f t="shared" si="3"/>
        <v>0.18760287669479897</v>
      </c>
      <c r="O9" s="6">
        <f t="shared" si="4"/>
        <v>5.330408667596533</v>
      </c>
      <c r="P9" s="3">
        <f t="shared" si="5"/>
        <v>0.18760287669479897</v>
      </c>
      <c r="Q9" s="3">
        <f>IF(ISNUMBER(P9),SUMIF(A:A,A9,P:P),"")</f>
        <v>0.99999999999999989</v>
      </c>
      <c r="R9" s="3">
        <f t="shared" si="6"/>
        <v>0.18760287669479897</v>
      </c>
      <c r="S9" s="7">
        <f t="shared" si="7"/>
        <v>5.330408667596533</v>
      </c>
    </row>
    <row r="10" spans="1:19" x14ac:dyDescent="0.3">
      <c r="A10" s="1">
        <v>1</v>
      </c>
      <c r="B10" s="5">
        <v>0.54722222222222217</v>
      </c>
      <c r="C10" s="1" t="s">
        <v>19</v>
      </c>
      <c r="D10" s="1">
        <v>1</v>
      </c>
      <c r="E10" s="1">
        <v>3</v>
      </c>
      <c r="F10" s="1" t="s">
        <v>22</v>
      </c>
      <c r="G10" s="1">
        <v>53.15</v>
      </c>
      <c r="H10" s="1">
        <f>1+COUNTIFS(A:A,A10,G:G,"&gt;"&amp;G10)</f>
        <v>3</v>
      </c>
      <c r="I10" s="2">
        <f>AVERAGEIF(A:A,A10,G:G)</f>
        <v>51.301666666666655</v>
      </c>
      <c r="J10" s="2">
        <f t="shared" si="0"/>
        <v>1.8483333333333434</v>
      </c>
      <c r="K10" s="2">
        <f t="shared" si="1"/>
        <v>91.848333333333343</v>
      </c>
      <c r="L10" s="2">
        <f t="shared" si="2"/>
        <v>247.37366320822676</v>
      </c>
      <c r="M10" s="2">
        <f>SUMIF(A:A,A10,L:L)</f>
        <v>1523.7472992135361</v>
      </c>
      <c r="N10" s="3">
        <f t="shared" si="3"/>
        <v>0.16234559584512848</v>
      </c>
      <c r="O10" s="6">
        <f t="shared" si="4"/>
        <v>6.1596989730104044</v>
      </c>
      <c r="P10" s="3">
        <f t="shared" si="5"/>
        <v>0.16234559584512848</v>
      </c>
      <c r="Q10" s="3">
        <f>IF(ISNUMBER(P10),SUMIF(A:A,A10,P:P),"")</f>
        <v>0.99999999999999989</v>
      </c>
      <c r="R10" s="3">
        <f t="shared" si="6"/>
        <v>0.16234559584512848</v>
      </c>
      <c r="S10" s="7">
        <f t="shared" si="7"/>
        <v>6.1596989730104044</v>
      </c>
    </row>
    <row r="11" spans="1:19" x14ac:dyDescent="0.3">
      <c r="A11" s="1">
        <v>1</v>
      </c>
      <c r="B11" s="5">
        <v>0.54722222222222217</v>
      </c>
      <c r="C11" s="1" t="s">
        <v>19</v>
      </c>
      <c r="D11" s="1">
        <v>1</v>
      </c>
      <c r="E11" s="1">
        <v>7</v>
      </c>
      <c r="F11" s="1" t="s">
        <v>25</v>
      </c>
      <c r="G11" s="1">
        <v>46.97</v>
      </c>
      <c r="H11" s="1">
        <f>1+COUNTIFS(A:A,A11,G:G,"&gt;"&amp;G11)</f>
        <v>4</v>
      </c>
      <c r="I11" s="2">
        <f>AVERAGEIF(A:A,A11,G:G)</f>
        <v>51.301666666666655</v>
      </c>
      <c r="J11" s="2">
        <f t="shared" si="0"/>
        <v>-4.3316666666666563</v>
      </c>
      <c r="K11" s="2">
        <f t="shared" si="1"/>
        <v>85.668333333333351</v>
      </c>
      <c r="L11" s="2">
        <f t="shared" si="2"/>
        <v>170.7328407517625</v>
      </c>
      <c r="M11" s="2">
        <f>SUMIF(A:A,A11,L:L)</f>
        <v>1523.7472992135361</v>
      </c>
      <c r="N11" s="3">
        <f t="shared" si="3"/>
        <v>0.11204800221131431</v>
      </c>
      <c r="O11" s="6">
        <f t="shared" si="4"/>
        <v>8.9247463610647291</v>
      </c>
      <c r="P11" s="3">
        <f t="shared" si="5"/>
        <v>0.11204800221131431</v>
      </c>
      <c r="Q11" s="3">
        <f>IF(ISNUMBER(P11),SUMIF(A:A,A11,P:P),"")</f>
        <v>0.99999999999999989</v>
      </c>
      <c r="R11" s="3">
        <f t="shared" si="6"/>
        <v>0.11204800221131431</v>
      </c>
      <c r="S11" s="7">
        <f t="shared" si="7"/>
        <v>8.9247463610647291</v>
      </c>
    </row>
    <row r="12" spans="1:19" x14ac:dyDescent="0.3">
      <c r="A12" s="1">
        <v>1</v>
      </c>
      <c r="B12" s="5">
        <v>0.54722222222222217</v>
      </c>
      <c r="C12" s="1" t="s">
        <v>19</v>
      </c>
      <c r="D12" s="1">
        <v>1</v>
      </c>
      <c r="E12" s="1">
        <v>2</v>
      </c>
      <c r="F12" s="1" t="s">
        <v>21</v>
      </c>
      <c r="G12" s="1">
        <v>46.93</v>
      </c>
      <c r="H12" s="1">
        <f>1+COUNTIFS(A:A,A12,G:G,"&gt;"&amp;G12)</f>
        <v>5</v>
      </c>
      <c r="I12" s="2">
        <f>AVERAGEIF(A:A,A12,G:G)</f>
        <v>51.301666666666655</v>
      </c>
      <c r="J12" s="2">
        <f t="shared" si="0"/>
        <v>-4.3716666666666555</v>
      </c>
      <c r="K12" s="2">
        <f t="shared" si="1"/>
        <v>85.628333333333345</v>
      </c>
      <c r="L12" s="2">
        <f t="shared" si="2"/>
        <v>170.32357325140697</v>
      </c>
      <c r="M12" s="2">
        <f>SUMIF(A:A,A12,L:L)</f>
        <v>1523.7472992135361</v>
      </c>
      <c r="N12" s="3">
        <f t="shared" si="3"/>
        <v>0.11177940944624969</v>
      </c>
      <c r="O12" s="6">
        <f t="shared" si="4"/>
        <v>8.9461914761757679</v>
      </c>
      <c r="P12" s="3">
        <f t="shared" si="5"/>
        <v>0.11177940944624969</v>
      </c>
      <c r="Q12" s="3">
        <f>IF(ISNUMBER(P12),SUMIF(A:A,A12,P:P),"")</f>
        <v>0.99999999999999989</v>
      </c>
      <c r="R12" s="3">
        <f t="shared" si="6"/>
        <v>0.11177940944624969</v>
      </c>
      <c r="S12" s="7">
        <f t="shared" si="7"/>
        <v>8.9461914761757679</v>
      </c>
    </row>
    <row r="13" spans="1:19" x14ac:dyDescent="0.3">
      <c r="A13" s="1">
        <v>1</v>
      </c>
      <c r="B13" s="5">
        <v>0.54722222222222217</v>
      </c>
      <c r="C13" s="1" t="s">
        <v>19</v>
      </c>
      <c r="D13" s="1">
        <v>1</v>
      </c>
      <c r="E13" s="1">
        <v>5</v>
      </c>
      <c r="F13" s="1" t="s">
        <v>24</v>
      </c>
      <c r="G13" s="1">
        <v>38.909999999999997</v>
      </c>
      <c r="H13" s="1">
        <f>1+COUNTIFS(A:A,A13,G:G,"&gt;"&amp;G13)</f>
        <v>6</v>
      </c>
      <c r="I13" s="2">
        <f>AVERAGEIF(A:A,A13,G:G)</f>
        <v>51.301666666666655</v>
      </c>
      <c r="J13" s="2">
        <f t="shared" si="0"/>
        <v>-12.391666666666659</v>
      </c>
      <c r="K13" s="2">
        <f t="shared" si="1"/>
        <v>77.608333333333348</v>
      </c>
      <c r="L13" s="2">
        <f t="shared" si="2"/>
        <v>105.26700213591663</v>
      </c>
      <c r="M13" s="2">
        <f>SUMIF(A:A,A13,L:L)</f>
        <v>1523.7472992135361</v>
      </c>
      <c r="N13" s="3">
        <f t="shared" si="3"/>
        <v>6.9084291201204379E-2</v>
      </c>
      <c r="O13" s="6">
        <f t="shared" si="4"/>
        <v>14.475070708731055</v>
      </c>
      <c r="P13" s="3">
        <f t="shared" si="5"/>
        <v>6.9084291201204379E-2</v>
      </c>
      <c r="Q13" s="3">
        <f>IF(ISNUMBER(P13),SUMIF(A:A,A13,P:P),"")</f>
        <v>0.99999999999999989</v>
      </c>
      <c r="R13" s="3">
        <f t="shared" si="6"/>
        <v>6.9084291201204379E-2</v>
      </c>
      <c r="S13" s="7">
        <f t="shared" si="7"/>
        <v>14.475070708731055</v>
      </c>
    </row>
    <row r="14" spans="1:19" x14ac:dyDescent="0.3">
      <c r="A14" s="1"/>
      <c r="B14" s="5"/>
      <c r="C14" s="1"/>
      <c r="D14" s="1"/>
      <c r="E14" s="1"/>
      <c r="F14" s="1"/>
      <c r="G14" s="1"/>
      <c r="H14" s="1"/>
      <c r="I14" s="2"/>
      <c r="J14" s="2"/>
      <c r="K14" s="2"/>
      <c r="L14" s="2"/>
      <c r="M14" s="2"/>
      <c r="N14" s="3"/>
      <c r="O14" s="6"/>
      <c r="P14" s="3"/>
      <c r="Q14" s="3"/>
      <c r="R14" s="3"/>
      <c r="S14" s="7"/>
    </row>
    <row r="15" spans="1:19" x14ac:dyDescent="0.3">
      <c r="A15" s="1">
        <v>4</v>
      </c>
      <c r="B15" s="5">
        <v>0.62013888888888891</v>
      </c>
      <c r="C15" s="1" t="s">
        <v>19</v>
      </c>
      <c r="D15" s="1">
        <v>4</v>
      </c>
      <c r="E15" s="1">
        <v>1</v>
      </c>
      <c r="F15" s="1" t="s">
        <v>26</v>
      </c>
      <c r="G15" s="1">
        <v>74.95</v>
      </c>
      <c r="H15" s="1">
        <f>1+COUNTIFS(A:A,A15,G:G,"&gt;"&amp;G15)</f>
        <v>1</v>
      </c>
      <c r="I15" s="2">
        <f>AVERAGEIF(A:A,A15,G:G)</f>
        <v>49.791818181818186</v>
      </c>
      <c r="J15" s="2">
        <f t="shared" si="0"/>
        <v>25.158181818181816</v>
      </c>
      <c r="K15" s="2">
        <f t="shared" si="1"/>
        <v>115.15818181818182</v>
      </c>
      <c r="L15" s="2">
        <f t="shared" si="2"/>
        <v>1001.737137186493</v>
      </c>
      <c r="M15" s="2">
        <f>SUMIF(A:A,A15,L:L)</f>
        <v>3355.1885878644266</v>
      </c>
      <c r="N15" s="3">
        <f t="shared" si="3"/>
        <v>0.29856358620488077</v>
      </c>
      <c r="O15" s="6">
        <f t="shared" si="4"/>
        <v>3.349370272213231</v>
      </c>
      <c r="P15" s="3">
        <f t="shared" si="5"/>
        <v>0.29856358620488077</v>
      </c>
      <c r="Q15" s="3">
        <f>IF(ISNUMBER(P15),SUMIF(A:A,A15,P:P),"")</f>
        <v>0.8862378962865447</v>
      </c>
      <c r="R15" s="3">
        <f t="shared" si="6"/>
        <v>0.33688876029325998</v>
      </c>
      <c r="S15" s="7">
        <f t="shared" si="7"/>
        <v>2.9683388639309456</v>
      </c>
    </row>
    <row r="16" spans="1:19" x14ac:dyDescent="0.3">
      <c r="A16" s="1">
        <v>4</v>
      </c>
      <c r="B16" s="5">
        <v>0.62013888888888891</v>
      </c>
      <c r="C16" s="1" t="s">
        <v>19</v>
      </c>
      <c r="D16" s="1">
        <v>4</v>
      </c>
      <c r="E16" s="1">
        <v>10</v>
      </c>
      <c r="F16" s="1" t="s">
        <v>33</v>
      </c>
      <c r="G16" s="1">
        <v>61.18</v>
      </c>
      <c r="H16" s="1">
        <f>1+COUNTIFS(A:A,A16,G:G,"&gt;"&amp;G16)</f>
        <v>2</v>
      </c>
      <c r="I16" s="2">
        <f>AVERAGEIF(A:A,A16,G:G)</f>
        <v>49.791818181818186</v>
      </c>
      <c r="J16" s="2">
        <f t="shared" si="0"/>
        <v>11.388181818181813</v>
      </c>
      <c r="K16" s="2">
        <f t="shared" si="1"/>
        <v>101.38818181818181</v>
      </c>
      <c r="L16" s="2">
        <f t="shared" si="2"/>
        <v>438.46978719758113</v>
      </c>
      <c r="M16" s="2">
        <f>SUMIF(A:A,A16,L:L)</f>
        <v>3355.1885878644266</v>
      </c>
      <c r="N16" s="3">
        <f t="shared" si="3"/>
        <v>0.13068409590552005</v>
      </c>
      <c r="O16" s="6">
        <f t="shared" si="4"/>
        <v>7.6520405415129051</v>
      </c>
      <c r="P16" s="3">
        <f t="shared" si="5"/>
        <v>0.13068409590552005</v>
      </c>
      <c r="Q16" s="3">
        <f>IF(ISNUMBER(P16),SUMIF(A:A,A16,P:P),"")</f>
        <v>0.8862378962865447</v>
      </c>
      <c r="R16" s="3">
        <f t="shared" si="6"/>
        <v>0.14745938585238105</v>
      </c>
      <c r="S16" s="7">
        <f t="shared" si="7"/>
        <v>6.7815283118097485</v>
      </c>
    </row>
    <row r="17" spans="1:19" x14ac:dyDescent="0.3">
      <c r="A17" s="1">
        <v>4</v>
      </c>
      <c r="B17" s="5">
        <v>0.62013888888888891</v>
      </c>
      <c r="C17" s="1" t="s">
        <v>19</v>
      </c>
      <c r="D17" s="1">
        <v>4</v>
      </c>
      <c r="E17" s="1">
        <v>5</v>
      </c>
      <c r="F17" s="1" t="s">
        <v>29</v>
      </c>
      <c r="G17" s="1">
        <v>60.27</v>
      </c>
      <c r="H17" s="1">
        <f>1+COUNTIFS(A:A,A17,G:G,"&gt;"&amp;G17)</f>
        <v>3</v>
      </c>
      <c r="I17" s="2">
        <f>AVERAGEIF(A:A,A17,G:G)</f>
        <v>49.791818181818186</v>
      </c>
      <c r="J17" s="2">
        <f t="shared" si="0"/>
        <v>10.478181818181817</v>
      </c>
      <c r="K17" s="2">
        <f t="shared" si="1"/>
        <v>100.47818181818181</v>
      </c>
      <c r="L17" s="2">
        <f t="shared" si="2"/>
        <v>415.17117667023723</v>
      </c>
      <c r="M17" s="2">
        <f>SUMIF(A:A,A17,L:L)</f>
        <v>3355.1885878644266</v>
      </c>
      <c r="N17" s="3">
        <f t="shared" si="3"/>
        <v>0.12374004196720673</v>
      </c>
      <c r="O17" s="6">
        <f t="shared" si="4"/>
        <v>8.0814583872940453</v>
      </c>
      <c r="P17" s="3">
        <f t="shared" si="5"/>
        <v>0.12374004196720673</v>
      </c>
      <c r="Q17" s="3">
        <f>IF(ISNUMBER(P17),SUMIF(A:A,A17,P:P),"")</f>
        <v>0.8862378962865447</v>
      </c>
      <c r="R17" s="3">
        <f t="shared" si="6"/>
        <v>0.13962395705001338</v>
      </c>
      <c r="S17" s="7">
        <f t="shared" si="7"/>
        <v>7.1620946800827276</v>
      </c>
    </row>
    <row r="18" spans="1:19" x14ac:dyDescent="0.3">
      <c r="A18" s="1">
        <v>4</v>
      </c>
      <c r="B18" s="5">
        <v>0.62013888888888891</v>
      </c>
      <c r="C18" s="1" t="s">
        <v>19</v>
      </c>
      <c r="D18" s="1">
        <v>4</v>
      </c>
      <c r="E18" s="1">
        <v>2</v>
      </c>
      <c r="F18" s="1" t="s">
        <v>27</v>
      </c>
      <c r="G18" s="1">
        <v>59.14</v>
      </c>
      <c r="H18" s="1">
        <f>1+COUNTIFS(A:A,A18,G:G,"&gt;"&amp;G18)</f>
        <v>4</v>
      </c>
      <c r="I18" s="2">
        <f>AVERAGEIF(A:A,A18,G:G)</f>
        <v>49.791818181818186</v>
      </c>
      <c r="J18" s="2">
        <f t="shared" si="0"/>
        <v>9.3481818181818142</v>
      </c>
      <c r="K18" s="2">
        <f t="shared" si="1"/>
        <v>99.348181818181814</v>
      </c>
      <c r="L18" s="2">
        <f t="shared" si="2"/>
        <v>387.95560349364871</v>
      </c>
      <c r="M18" s="2">
        <f>SUMIF(A:A,A18,L:L)</f>
        <v>3355.1885878644266</v>
      </c>
      <c r="N18" s="3">
        <f t="shared" si="3"/>
        <v>0.11562855360705133</v>
      </c>
      <c r="O18" s="6">
        <f t="shared" si="4"/>
        <v>8.6483828501251558</v>
      </c>
      <c r="P18" s="3">
        <f t="shared" si="5"/>
        <v>0.11562855360705133</v>
      </c>
      <c r="Q18" s="3">
        <f>IF(ISNUMBER(P18),SUMIF(A:A,A18,P:P),"")</f>
        <v>0.8862378962865447</v>
      </c>
      <c r="R18" s="3">
        <f t="shared" si="6"/>
        <v>0.1304712358741941</v>
      </c>
      <c r="S18" s="7">
        <f t="shared" si="7"/>
        <v>7.6645246233755495</v>
      </c>
    </row>
    <row r="19" spans="1:19" x14ac:dyDescent="0.3">
      <c r="A19" s="1">
        <v>4</v>
      </c>
      <c r="B19" s="5">
        <v>0.62013888888888891</v>
      </c>
      <c r="C19" s="1" t="s">
        <v>19</v>
      </c>
      <c r="D19" s="1">
        <v>4</v>
      </c>
      <c r="E19" s="1">
        <v>3</v>
      </c>
      <c r="F19" s="1" t="s">
        <v>28</v>
      </c>
      <c r="G19" s="1">
        <v>53.59</v>
      </c>
      <c r="H19" s="1">
        <f>1+COUNTIFS(A:A,A19,G:G,"&gt;"&amp;G19)</f>
        <v>5</v>
      </c>
      <c r="I19" s="2">
        <f>AVERAGEIF(A:A,A19,G:G)</f>
        <v>49.791818181818186</v>
      </c>
      <c r="J19" s="2">
        <f t="shared" si="0"/>
        <v>3.798181818181817</v>
      </c>
      <c r="K19" s="2">
        <f t="shared" si="1"/>
        <v>93.798181818181817</v>
      </c>
      <c r="L19" s="2">
        <f t="shared" si="2"/>
        <v>278.07501323993415</v>
      </c>
      <c r="M19" s="2">
        <f>SUMIF(A:A,A19,L:L)</f>
        <v>3355.1885878644266</v>
      </c>
      <c r="N19" s="3">
        <f t="shared" si="3"/>
        <v>8.2879100818868887E-2</v>
      </c>
      <c r="O19" s="6">
        <f t="shared" si="4"/>
        <v>12.065767969484684</v>
      </c>
      <c r="P19" s="3">
        <f t="shared" si="5"/>
        <v>8.2879100818868887E-2</v>
      </c>
      <c r="Q19" s="3">
        <f>IF(ISNUMBER(P19),SUMIF(A:A,A19,P:P),"")</f>
        <v>0.8862378962865447</v>
      </c>
      <c r="R19" s="3">
        <f t="shared" si="6"/>
        <v>9.3517893069280156E-2</v>
      </c>
      <c r="S19" s="7">
        <f t="shared" si="7"/>
        <v>10.69314082235768</v>
      </c>
    </row>
    <row r="20" spans="1:19" x14ac:dyDescent="0.3">
      <c r="A20" s="1">
        <v>4</v>
      </c>
      <c r="B20" s="5">
        <v>0.62013888888888891</v>
      </c>
      <c r="C20" s="1" t="s">
        <v>19</v>
      </c>
      <c r="D20" s="1">
        <v>4</v>
      </c>
      <c r="E20" s="1">
        <v>9</v>
      </c>
      <c r="F20" s="1" t="s">
        <v>32</v>
      </c>
      <c r="G20" s="1">
        <v>53.5</v>
      </c>
      <c r="H20" s="1">
        <f>1+COUNTIFS(A:A,A20,G:G,"&gt;"&amp;G20)</f>
        <v>6</v>
      </c>
      <c r="I20" s="2">
        <f>AVERAGEIF(A:A,A20,G:G)</f>
        <v>49.791818181818186</v>
      </c>
      <c r="J20" s="2">
        <f t="shared" si="0"/>
        <v>3.7081818181818136</v>
      </c>
      <c r="K20" s="2">
        <f t="shared" si="1"/>
        <v>93.708181818181814</v>
      </c>
      <c r="L20" s="2">
        <f t="shared" si="2"/>
        <v>276.57745521417206</v>
      </c>
      <c r="M20" s="2">
        <f>SUMIF(A:A,A20,L:L)</f>
        <v>3355.1885878644266</v>
      </c>
      <c r="N20" s="3">
        <f t="shared" si="3"/>
        <v>8.2432759879590936E-2</v>
      </c>
      <c r="O20" s="6">
        <f t="shared" si="4"/>
        <v>12.131099352498865</v>
      </c>
      <c r="P20" s="3">
        <f t="shared" si="5"/>
        <v>8.2432759879590936E-2</v>
      </c>
      <c r="Q20" s="3">
        <f>IF(ISNUMBER(P20),SUMIF(A:A,A20,P:P),"")</f>
        <v>0.8862378962865447</v>
      </c>
      <c r="R20" s="3">
        <f t="shared" si="6"/>
        <v>9.3014257486613044E-2</v>
      </c>
      <c r="S20" s="7">
        <f t="shared" si="7"/>
        <v>10.751039969801658</v>
      </c>
    </row>
    <row r="21" spans="1:19" x14ac:dyDescent="0.3">
      <c r="A21" s="1">
        <v>4</v>
      </c>
      <c r="B21" s="5">
        <v>0.62013888888888891</v>
      </c>
      <c r="C21" s="1" t="s">
        <v>19</v>
      </c>
      <c r="D21" s="1">
        <v>4</v>
      </c>
      <c r="E21" s="1">
        <v>8</v>
      </c>
      <c r="F21" s="1" t="s">
        <v>31</v>
      </c>
      <c r="G21" s="1">
        <v>45.92</v>
      </c>
      <c r="H21" s="1">
        <f>1+COUNTIFS(A:A,A21,G:G,"&gt;"&amp;G21)</f>
        <v>7</v>
      </c>
      <c r="I21" s="2">
        <f>AVERAGEIF(A:A,A21,G:G)</f>
        <v>49.791818181818186</v>
      </c>
      <c r="J21" s="2">
        <f t="shared" si="0"/>
        <v>-3.8718181818181847</v>
      </c>
      <c r="K21" s="2">
        <f t="shared" si="1"/>
        <v>86.128181818181815</v>
      </c>
      <c r="L21" s="2">
        <f t="shared" si="2"/>
        <v>175.50910275152589</v>
      </c>
      <c r="M21" s="2">
        <f>SUMIF(A:A,A21,L:L)</f>
        <v>3355.1885878644266</v>
      </c>
      <c r="N21" s="3">
        <f t="shared" si="3"/>
        <v>5.2309757903425992E-2</v>
      </c>
      <c r="O21" s="6">
        <f t="shared" si="4"/>
        <v>19.116892145557141</v>
      </c>
      <c r="P21" s="3">
        <f t="shared" si="5"/>
        <v>5.2309757903425992E-2</v>
      </c>
      <c r="Q21" s="3">
        <f>IF(ISNUMBER(P21),SUMIF(A:A,A21,P:P),"")</f>
        <v>0.8862378962865447</v>
      </c>
      <c r="R21" s="3">
        <f t="shared" si="6"/>
        <v>5.9024510374258279E-2</v>
      </c>
      <c r="S21" s="7">
        <f t="shared" si="7"/>
        <v>16.942114278615332</v>
      </c>
    </row>
    <row r="22" spans="1:19" x14ac:dyDescent="0.3">
      <c r="A22" s="1">
        <v>4</v>
      </c>
      <c r="B22" s="5">
        <v>0.62013888888888891</v>
      </c>
      <c r="C22" s="1" t="s">
        <v>19</v>
      </c>
      <c r="D22" s="1">
        <v>4</v>
      </c>
      <c r="E22" s="1">
        <v>7</v>
      </c>
      <c r="F22" s="1" t="s">
        <v>30</v>
      </c>
      <c r="G22" s="1">
        <v>43.93</v>
      </c>
      <c r="H22" s="1">
        <f>1+COUNTIFS(A:A,A22,G:G,"&gt;"&amp;G22)</f>
        <v>8</v>
      </c>
      <c r="I22" s="2">
        <f>AVERAGEIF(A:A,A22,G:G)</f>
        <v>49.791818181818186</v>
      </c>
      <c r="J22" s="2">
        <f t="shared" si="0"/>
        <v>-5.8618181818181867</v>
      </c>
      <c r="K22" s="2">
        <f t="shared" si="1"/>
        <v>84.138181818181806</v>
      </c>
      <c r="L22" s="2">
        <f t="shared" si="2"/>
        <v>155.75603565113033</v>
      </c>
      <c r="M22" s="2">
        <f>SUMIF(A:A,A22,L:L)</f>
        <v>3355.1885878644266</v>
      </c>
      <c r="N22" s="3">
        <f t="shared" si="3"/>
        <v>4.6422438432967152E-2</v>
      </c>
      <c r="O22" s="6">
        <f t="shared" si="4"/>
        <v>21.541307043661121</v>
      </c>
      <c r="P22" s="3" t="str">
        <f t="shared" si="5"/>
        <v/>
      </c>
      <c r="Q22" s="3" t="str">
        <f>IF(ISNUMBER(P22),SUMIF(A:A,A22,P:P),"")</f>
        <v/>
      </c>
      <c r="R22" s="3" t="str">
        <f t="shared" si="6"/>
        <v/>
      </c>
      <c r="S22" s="7" t="str">
        <f t="shared" si="7"/>
        <v/>
      </c>
    </row>
    <row r="23" spans="1:19" x14ac:dyDescent="0.3">
      <c r="A23" s="1">
        <v>4</v>
      </c>
      <c r="B23" s="5">
        <v>0.62013888888888891</v>
      </c>
      <c r="C23" s="1" t="s">
        <v>19</v>
      </c>
      <c r="D23" s="1">
        <v>4</v>
      </c>
      <c r="E23" s="1">
        <v>13</v>
      </c>
      <c r="F23" s="1" t="s">
        <v>35</v>
      </c>
      <c r="G23" s="1">
        <v>33.92</v>
      </c>
      <c r="H23" s="1">
        <f>1+COUNTIFS(A:A,A23,G:G,"&gt;"&amp;G23)</f>
        <v>9</v>
      </c>
      <c r="I23" s="2">
        <f>AVERAGEIF(A:A,A23,G:G)</f>
        <v>49.791818181818186</v>
      </c>
      <c r="J23" s="2">
        <f t="shared" si="0"/>
        <v>-15.871818181818185</v>
      </c>
      <c r="K23" s="2">
        <f t="shared" si="1"/>
        <v>74.128181818181815</v>
      </c>
      <c r="L23" s="2">
        <f t="shared" si="2"/>
        <v>85.429451705815708</v>
      </c>
      <c r="M23" s="2">
        <f>SUMIF(A:A,A23,L:L)</f>
        <v>3355.1885878644266</v>
      </c>
      <c r="N23" s="3">
        <f t="shared" si="3"/>
        <v>2.5461892668212565E-2</v>
      </c>
      <c r="O23" s="6">
        <f t="shared" si="4"/>
        <v>39.274378108129866</v>
      </c>
      <c r="P23" s="3" t="str">
        <f t="shared" si="5"/>
        <v/>
      </c>
      <c r="Q23" s="3" t="str">
        <f>IF(ISNUMBER(P23),SUMIF(A:A,A23,P:P),"")</f>
        <v/>
      </c>
      <c r="R23" s="3" t="str">
        <f t="shared" si="6"/>
        <v/>
      </c>
      <c r="S23" s="7" t="str">
        <f t="shared" si="7"/>
        <v/>
      </c>
    </row>
    <row r="24" spans="1:19" x14ac:dyDescent="0.3">
      <c r="A24" s="1">
        <v>4</v>
      </c>
      <c r="B24" s="5">
        <v>0.62013888888888891</v>
      </c>
      <c r="C24" s="1" t="s">
        <v>19</v>
      </c>
      <c r="D24" s="1">
        <v>4</v>
      </c>
      <c r="E24" s="1">
        <v>14</v>
      </c>
      <c r="F24" s="1" t="s">
        <v>36</v>
      </c>
      <c r="G24" s="1">
        <v>31.08</v>
      </c>
      <c r="H24" s="1">
        <f>1+COUNTIFS(A:A,A24,G:G,"&gt;"&amp;G24)</f>
        <v>10</v>
      </c>
      <c r="I24" s="2">
        <f>AVERAGEIF(A:A,A24,G:G)</f>
        <v>49.791818181818186</v>
      </c>
      <c r="J24" s="2">
        <f t="shared" si="0"/>
        <v>-18.711818181818188</v>
      </c>
      <c r="K24" s="2">
        <f t="shared" si="1"/>
        <v>71.288181818181812</v>
      </c>
      <c r="L24" s="2">
        <f t="shared" si="2"/>
        <v>72.044998941371546</v>
      </c>
      <c r="M24" s="2">
        <f>SUMIF(A:A,A24,L:L)</f>
        <v>3355.1885878644266</v>
      </c>
      <c r="N24" s="3">
        <f t="shared" si="3"/>
        <v>2.1472712205196219E-2</v>
      </c>
      <c r="O24" s="6">
        <f t="shared" si="4"/>
        <v>46.570735473183881</v>
      </c>
      <c r="P24" s="3" t="str">
        <f t="shared" si="5"/>
        <v/>
      </c>
      <c r="Q24" s="3" t="str">
        <f>IF(ISNUMBER(P24),SUMIF(A:A,A24,P:P),"")</f>
        <v/>
      </c>
      <c r="R24" s="3" t="str">
        <f t="shared" si="6"/>
        <v/>
      </c>
      <c r="S24" s="7" t="str">
        <f t="shared" si="7"/>
        <v/>
      </c>
    </row>
    <row r="25" spans="1:19" x14ac:dyDescent="0.3">
      <c r="A25" s="1">
        <v>4</v>
      </c>
      <c r="B25" s="5">
        <v>0.62013888888888891</v>
      </c>
      <c r="C25" s="1" t="s">
        <v>19</v>
      </c>
      <c r="D25" s="1">
        <v>4</v>
      </c>
      <c r="E25" s="1">
        <v>11</v>
      </c>
      <c r="F25" s="1" t="s">
        <v>34</v>
      </c>
      <c r="G25" s="1">
        <v>30.23</v>
      </c>
      <c r="H25" s="1">
        <f>1+COUNTIFS(A:A,A25,G:G,"&gt;"&amp;G25)</f>
        <v>11</v>
      </c>
      <c r="I25" s="2">
        <f>AVERAGEIF(A:A,A25,G:G)</f>
        <v>49.791818181818186</v>
      </c>
      <c r="J25" s="2">
        <f t="shared" si="0"/>
        <v>-19.561818181818186</v>
      </c>
      <c r="K25" s="2">
        <f t="shared" si="1"/>
        <v>70.438181818181818</v>
      </c>
      <c r="L25" s="2">
        <f t="shared" si="2"/>
        <v>68.462825812516712</v>
      </c>
      <c r="M25" s="2">
        <f>SUMIF(A:A,A25,L:L)</f>
        <v>3355.1885878644266</v>
      </c>
      <c r="N25" s="3">
        <f t="shared" si="3"/>
        <v>2.0405060407079297E-2</v>
      </c>
      <c r="O25" s="6">
        <f t="shared" si="4"/>
        <v>49.007451095467559</v>
      </c>
      <c r="P25" s="3" t="str">
        <f t="shared" si="5"/>
        <v/>
      </c>
      <c r="Q25" s="3" t="str">
        <f>IF(ISNUMBER(P25),SUMIF(A:A,A25,P:P),"")</f>
        <v/>
      </c>
      <c r="R25" s="3" t="str">
        <f t="shared" si="6"/>
        <v/>
      </c>
      <c r="S25" s="7" t="str">
        <f t="shared" si="7"/>
        <v/>
      </c>
    </row>
    <row r="26" spans="1:19" x14ac:dyDescent="0.3">
      <c r="A26" s="1"/>
      <c r="B26" s="5"/>
      <c r="C26" s="1"/>
      <c r="D26" s="1"/>
      <c r="E26" s="1"/>
      <c r="F26" s="1"/>
      <c r="G26" s="1"/>
      <c r="H26" s="1"/>
      <c r="I26" s="2"/>
      <c r="J26" s="2"/>
      <c r="K26" s="2"/>
      <c r="L26" s="2"/>
      <c r="M26" s="2"/>
      <c r="N26" s="3"/>
      <c r="O26" s="6"/>
      <c r="P26" s="3"/>
      <c r="Q26" s="3"/>
      <c r="R26" s="3"/>
      <c r="S26" s="7"/>
    </row>
    <row r="27" spans="1:19" x14ac:dyDescent="0.3">
      <c r="A27" s="1">
        <v>7</v>
      </c>
      <c r="B27" s="5">
        <v>0.64444444444444449</v>
      </c>
      <c r="C27" s="1" t="s">
        <v>19</v>
      </c>
      <c r="D27" s="1">
        <v>5</v>
      </c>
      <c r="E27" s="1">
        <v>6</v>
      </c>
      <c r="F27" s="1" t="s">
        <v>41</v>
      </c>
      <c r="G27" s="1">
        <v>70.12</v>
      </c>
      <c r="H27" s="1">
        <f>1+COUNTIFS(A:A,A27,G:G,"&gt;"&amp;G27)</f>
        <v>1</v>
      </c>
      <c r="I27" s="2">
        <f>AVERAGEIF(A:A,A27,G:G)</f>
        <v>47.233636363636357</v>
      </c>
      <c r="J27" s="2">
        <f t="shared" si="0"/>
        <v>22.886363636363647</v>
      </c>
      <c r="K27" s="2">
        <f t="shared" si="1"/>
        <v>112.88636363636365</v>
      </c>
      <c r="L27" s="2">
        <f t="shared" si="2"/>
        <v>874.08866526511031</v>
      </c>
      <c r="M27" s="2">
        <f>SUMIF(A:A,A27,L:L)</f>
        <v>3400.9659660865977</v>
      </c>
      <c r="N27" s="3">
        <f t="shared" si="3"/>
        <v>0.25701188250081231</v>
      </c>
      <c r="O27" s="6">
        <f t="shared" si="4"/>
        <v>3.8908706876493908</v>
      </c>
      <c r="P27" s="3">
        <f t="shared" si="5"/>
        <v>0.25701188250081231</v>
      </c>
      <c r="Q27" s="3">
        <f>IF(ISNUMBER(P27),SUMIF(A:A,A27,P:P),"")</f>
        <v>0.90117178010170629</v>
      </c>
      <c r="R27" s="3">
        <f t="shared" si="6"/>
        <v>0.28519743757600347</v>
      </c>
      <c r="S27" s="7">
        <f t="shared" si="7"/>
        <v>3.5063428637345515</v>
      </c>
    </row>
    <row r="28" spans="1:19" x14ac:dyDescent="0.3">
      <c r="A28" s="1">
        <v>7</v>
      </c>
      <c r="B28" s="5">
        <v>0.64444444444444449</v>
      </c>
      <c r="C28" s="1" t="s">
        <v>19</v>
      </c>
      <c r="D28" s="1">
        <v>5</v>
      </c>
      <c r="E28" s="1">
        <v>7</v>
      </c>
      <c r="F28" s="1" t="s">
        <v>42</v>
      </c>
      <c r="G28" s="1">
        <v>62.84</v>
      </c>
      <c r="H28" s="1">
        <f>1+COUNTIFS(A:A,A28,G:G,"&gt;"&amp;G28)</f>
        <v>2</v>
      </c>
      <c r="I28" s="2">
        <f>AVERAGEIF(A:A,A28,G:G)</f>
        <v>47.233636363636357</v>
      </c>
      <c r="J28" s="2">
        <f t="shared" si="0"/>
        <v>15.606363636363646</v>
      </c>
      <c r="K28" s="2">
        <f t="shared" si="1"/>
        <v>105.60636363636365</v>
      </c>
      <c r="L28" s="2">
        <f t="shared" si="2"/>
        <v>564.74924483584027</v>
      </c>
      <c r="M28" s="2">
        <f>SUMIF(A:A,A28,L:L)</f>
        <v>3400.9659660865977</v>
      </c>
      <c r="N28" s="3">
        <f t="shared" si="3"/>
        <v>0.16605554141598258</v>
      </c>
      <c r="O28" s="6">
        <f t="shared" si="4"/>
        <v>6.0220814763111035</v>
      </c>
      <c r="P28" s="3">
        <f t="shared" si="5"/>
        <v>0.16605554141598258</v>
      </c>
      <c r="Q28" s="3">
        <f>IF(ISNUMBER(P28),SUMIF(A:A,A28,P:P),"")</f>
        <v>0.90117178010170629</v>
      </c>
      <c r="R28" s="3">
        <f t="shared" si="6"/>
        <v>0.18426624654984375</v>
      </c>
      <c r="S28" s="7">
        <f t="shared" si="7"/>
        <v>5.4269298839247888</v>
      </c>
    </row>
    <row r="29" spans="1:19" x14ac:dyDescent="0.3">
      <c r="A29" s="1">
        <v>7</v>
      </c>
      <c r="B29" s="5">
        <v>0.64444444444444449</v>
      </c>
      <c r="C29" s="1" t="s">
        <v>19</v>
      </c>
      <c r="D29" s="1">
        <v>5</v>
      </c>
      <c r="E29" s="1">
        <v>8</v>
      </c>
      <c r="F29" s="1" t="s">
        <v>43</v>
      </c>
      <c r="G29" s="1">
        <v>57.26</v>
      </c>
      <c r="H29" s="1">
        <f>1+COUNTIFS(A:A,A29,G:G,"&gt;"&amp;G29)</f>
        <v>3</v>
      </c>
      <c r="I29" s="2">
        <f>AVERAGEIF(A:A,A29,G:G)</f>
        <v>47.233636363636357</v>
      </c>
      <c r="J29" s="2">
        <f t="shared" si="0"/>
        <v>10.026363636363641</v>
      </c>
      <c r="K29" s="2">
        <f t="shared" si="1"/>
        <v>100.02636363636364</v>
      </c>
      <c r="L29" s="2">
        <f t="shared" si="2"/>
        <v>404.0674494790087</v>
      </c>
      <c r="M29" s="2">
        <f>SUMIF(A:A,A29,L:L)</f>
        <v>3400.9659660865977</v>
      </c>
      <c r="N29" s="3">
        <f t="shared" si="3"/>
        <v>0.1188096127712676</v>
      </c>
      <c r="O29" s="6">
        <f t="shared" si="4"/>
        <v>8.4168273650146563</v>
      </c>
      <c r="P29" s="3">
        <f t="shared" si="5"/>
        <v>0.1188096127712676</v>
      </c>
      <c r="Q29" s="3">
        <f>IF(ISNUMBER(P29),SUMIF(A:A,A29,P:P),"")</f>
        <v>0.90117178010170629</v>
      </c>
      <c r="R29" s="3">
        <f t="shared" si="6"/>
        <v>0.13183902935560049</v>
      </c>
      <c r="S29" s="7">
        <f t="shared" si="7"/>
        <v>7.5850072993390123</v>
      </c>
    </row>
    <row r="30" spans="1:19" x14ac:dyDescent="0.3">
      <c r="A30" s="1">
        <v>7</v>
      </c>
      <c r="B30" s="5">
        <v>0.64444444444444449</v>
      </c>
      <c r="C30" s="1" t="s">
        <v>19</v>
      </c>
      <c r="D30" s="1">
        <v>5</v>
      </c>
      <c r="E30" s="1">
        <v>9</v>
      </c>
      <c r="F30" s="1" t="s">
        <v>44</v>
      </c>
      <c r="G30" s="1">
        <v>54.01</v>
      </c>
      <c r="H30" s="1">
        <f>1+COUNTIFS(A:A,A30,G:G,"&gt;"&amp;G30)</f>
        <v>4</v>
      </c>
      <c r="I30" s="2">
        <f>AVERAGEIF(A:A,A30,G:G)</f>
        <v>47.233636363636357</v>
      </c>
      <c r="J30" s="2">
        <f t="shared" si="0"/>
        <v>6.7763636363636408</v>
      </c>
      <c r="K30" s="2">
        <f t="shared" si="1"/>
        <v>96.776363636363641</v>
      </c>
      <c r="L30" s="2">
        <f t="shared" si="2"/>
        <v>332.48070162362751</v>
      </c>
      <c r="M30" s="2">
        <f>SUMIF(A:A,A30,L:L)</f>
        <v>3400.9659660865977</v>
      </c>
      <c r="N30" s="3">
        <f t="shared" si="3"/>
        <v>9.7760667098413898E-2</v>
      </c>
      <c r="O30" s="6">
        <f t="shared" si="4"/>
        <v>10.229062768089728</v>
      </c>
      <c r="P30" s="3">
        <f t="shared" si="5"/>
        <v>9.7760667098413898E-2</v>
      </c>
      <c r="Q30" s="3">
        <f>IF(ISNUMBER(P30),SUMIF(A:A,A30,P:P),"")</f>
        <v>0.90117178010170629</v>
      </c>
      <c r="R30" s="3">
        <f t="shared" si="6"/>
        <v>0.10848172263825286</v>
      </c>
      <c r="S30" s="7">
        <f t="shared" si="7"/>
        <v>9.2181427034915071</v>
      </c>
    </row>
    <row r="31" spans="1:19" x14ac:dyDescent="0.3">
      <c r="A31" s="1">
        <v>7</v>
      </c>
      <c r="B31" s="5">
        <v>0.64444444444444449</v>
      </c>
      <c r="C31" s="1" t="s">
        <v>19</v>
      </c>
      <c r="D31" s="1">
        <v>5</v>
      </c>
      <c r="E31" s="1">
        <v>3</v>
      </c>
      <c r="F31" s="1" t="s">
        <v>39</v>
      </c>
      <c r="G31" s="1">
        <v>52.36</v>
      </c>
      <c r="H31" s="1">
        <f>1+COUNTIFS(A:A,A31,G:G,"&gt;"&amp;G31)</f>
        <v>5</v>
      </c>
      <c r="I31" s="2">
        <f>AVERAGEIF(A:A,A31,G:G)</f>
        <v>47.233636363636357</v>
      </c>
      <c r="J31" s="2">
        <f t="shared" si="0"/>
        <v>5.1263636363636422</v>
      </c>
      <c r="K31" s="2">
        <f t="shared" si="1"/>
        <v>95.126363636363635</v>
      </c>
      <c r="L31" s="2">
        <f t="shared" si="2"/>
        <v>301.14197105415377</v>
      </c>
      <c r="M31" s="2">
        <f>SUMIF(A:A,A31,L:L)</f>
        <v>3400.9659660865977</v>
      </c>
      <c r="N31" s="3">
        <f t="shared" si="3"/>
        <v>8.8546011355906021E-2</v>
      </c>
      <c r="O31" s="6">
        <f t="shared" si="4"/>
        <v>11.293563478320358</v>
      </c>
      <c r="P31" s="3">
        <f t="shared" si="5"/>
        <v>8.8546011355906021E-2</v>
      </c>
      <c r="Q31" s="3">
        <f>IF(ISNUMBER(P31),SUMIF(A:A,A31,P:P),"")</f>
        <v>0.90117178010170629</v>
      </c>
      <c r="R31" s="3">
        <f t="shared" si="6"/>
        <v>9.8256529233430631E-2</v>
      </c>
      <c r="S31" s="7">
        <f t="shared" si="7"/>
        <v>10.177440703449575</v>
      </c>
    </row>
    <row r="32" spans="1:19" x14ac:dyDescent="0.3">
      <c r="A32" s="1">
        <v>7</v>
      </c>
      <c r="B32" s="5">
        <v>0.64444444444444449</v>
      </c>
      <c r="C32" s="1" t="s">
        <v>19</v>
      </c>
      <c r="D32" s="1">
        <v>5</v>
      </c>
      <c r="E32" s="1">
        <v>2</v>
      </c>
      <c r="F32" s="1" t="s">
        <v>38</v>
      </c>
      <c r="G32" s="1">
        <v>52.34</v>
      </c>
      <c r="H32" s="1">
        <f>1+COUNTIFS(A:A,A32,G:G,"&gt;"&amp;G32)</f>
        <v>6</v>
      </c>
      <c r="I32" s="2">
        <f>AVERAGEIF(A:A,A32,G:G)</f>
        <v>47.233636363636357</v>
      </c>
      <c r="J32" s="2">
        <f t="shared" si="0"/>
        <v>5.1063636363636462</v>
      </c>
      <c r="K32" s="2">
        <f t="shared" si="1"/>
        <v>95.106363636363653</v>
      </c>
      <c r="L32" s="2">
        <f t="shared" si="2"/>
        <v>300.78081742440537</v>
      </c>
      <c r="M32" s="2">
        <f>SUMIF(A:A,A32,L:L)</f>
        <v>3400.9659660865977</v>
      </c>
      <c r="N32" s="3">
        <f t="shared" si="3"/>
        <v>8.8439819869913588E-2</v>
      </c>
      <c r="O32" s="6">
        <f t="shared" si="4"/>
        <v>11.30712388911356</v>
      </c>
      <c r="P32" s="3">
        <f t="shared" si="5"/>
        <v>8.8439819869913588E-2</v>
      </c>
      <c r="Q32" s="3">
        <f>IF(ISNUMBER(P32),SUMIF(A:A,A32,P:P),"")</f>
        <v>0.90117178010170629</v>
      </c>
      <c r="R32" s="3">
        <f t="shared" si="6"/>
        <v>9.8138692114762255E-2</v>
      </c>
      <c r="S32" s="7">
        <f t="shared" si="7"/>
        <v>10.189660962982995</v>
      </c>
    </row>
    <row r="33" spans="1:19" x14ac:dyDescent="0.3">
      <c r="A33" s="1">
        <v>7</v>
      </c>
      <c r="B33" s="5">
        <v>0.64444444444444449</v>
      </c>
      <c r="C33" s="1" t="s">
        <v>19</v>
      </c>
      <c r="D33" s="1">
        <v>5</v>
      </c>
      <c r="E33" s="1">
        <v>5</v>
      </c>
      <c r="F33" s="1" t="s">
        <v>40</v>
      </c>
      <c r="G33" s="1">
        <v>51.59</v>
      </c>
      <c r="H33" s="1">
        <f>1+COUNTIFS(A:A,A33,G:G,"&gt;"&amp;G33)</f>
        <v>7</v>
      </c>
      <c r="I33" s="2">
        <f>AVERAGEIF(A:A,A33,G:G)</f>
        <v>47.233636363636357</v>
      </c>
      <c r="J33" s="2">
        <f t="shared" si="0"/>
        <v>4.3563636363636462</v>
      </c>
      <c r="K33" s="2">
        <f t="shared" si="1"/>
        <v>94.356363636363653</v>
      </c>
      <c r="L33" s="2">
        <f t="shared" si="2"/>
        <v>287.54570404143294</v>
      </c>
      <c r="M33" s="2">
        <f>SUMIF(A:A,A33,L:L)</f>
        <v>3400.9659660865977</v>
      </c>
      <c r="N33" s="3">
        <f t="shared" si="3"/>
        <v>8.4548245089410362E-2</v>
      </c>
      <c r="O33" s="6">
        <f t="shared" si="4"/>
        <v>11.827566603452183</v>
      </c>
      <c r="P33" s="3">
        <f t="shared" si="5"/>
        <v>8.4548245089410362E-2</v>
      </c>
      <c r="Q33" s="3">
        <f>IF(ISNUMBER(P33),SUMIF(A:A,A33,P:P),"")</f>
        <v>0.90117178010170629</v>
      </c>
      <c r="R33" s="3">
        <f t="shared" si="6"/>
        <v>9.3820342532106638E-2</v>
      </c>
      <c r="S33" s="7">
        <f t="shared" si="7"/>
        <v>10.658669250304495</v>
      </c>
    </row>
    <row r="34" spans="1:19" x14ac:dyDescent="0.3">
      <c r="A34" s="1">
        <v>7</v>
      </c>
      <c r="B34" s="5">
        <v>0.64444444444444449</v>
      </c>
      <c r="C34" s="1" t="s">
        <v>19</v>
      </c>
      <c r="D34" s="1">
        <v>5</v>
      </c>
      <c r="E34" s="1">
        <v>10</v>
      </c>
      <c r="F34" s="1" t="s">
        <v>45</v>
      </c>
      <c r="G34" s="1">
        <v>37.15</v>
      </c>
      <c r="H34" s="1">
        <f>1+COUNTIFS(A:A,A34,G:G,"&gt;"&amp;G34)</f>
        <v>8</v>
      </c>
      <c r="I34" s="2">
        <f>AVERAGEIF(A:A,A34,G:G)</f>
        <v>47.233636363636357</v>
      </c>
      <c r="J34" s="2">
        <f t="shared" ref="J34:J51" si="8">G34-I34</f>
        <v>-10.083636363636359</v>
      </c>
      <c r="K34" s="2">
        <f t="shared" ref="K34:K51" si="9">90+J34</f>
        <v>79.916363636363641</v>
      </c>
      <c r="L34" s="2">
        <f t="shared" ref="L34:L51" si="10">EXP(0.06*K34)</f>
        <v>120.90218354155145</v>
      </c>
      <c r="M34" s="2">
        <f>SUMIF(A:A,A34,L:L)</f>
        <v>3400.9659660865977</v>
      </c>
      <c r="N34" s="3">
        <f t="shared" ref="N34:N51" si="11">L34/M34</f>
        <v>3.5549365899909438E-2</v>
      </c>
      <c r="O34" s="6">
        <f t="shared" ref="O34:O51" si="12">1/N34</f>
        <v>28.129896966813337</v>
      </c>
      <c r="P34" s="3" t="str">
        <f t="shared" ref="P34:P51" si="13">IF(O34&gt;21,"",N34)</f>
        <v/>
      </c>
      <c r="Q34" s="3" t="str">
        <f>IF(ISNUMBER(P34),SUMIF(A:A,A34,P:P),"")</f>
        <v/>
      </c>
      <c r="R34" s="3" t="str">
        <f t="shared" ref="R34:R51" si="14">IFERROR(P34*(1/Q34),"")</f>
        <v/>
      </c>
      <c r="S34" s="7" t="str">
        <f t="shared" ref="S34:S51" si="15">IFERROR(1/R34,"")</f>
        <v/>
      </c>
    </row>
    <row r="35" spans="1:19" x14ac:dyDescent="0.3">
      <c r="A35" s="1">
        <v>7</v>
      </c>
      <c r="B35" s="5">
        <v>0.64444444444444449</v>
      </c>
      <c r="C35" s="1" t="s">
        <v>19</v>
      </c>
      <c r="D35" s="1">
        <v>5</v>
      </c>
      <c r="E35" s="1">
        <v>1</v>
      </c>
      <c r="F35" s="1" t="s">
        <v>37</v>
      </c>
      <c r="G35" s="1">
        <v>35.01</v>
      </c>
      <c r="H35" s="1">
        <f>1+COUNTIFS(A:A,A35,G:G,"&gt;"&amp;G35)</f>
        <v>9</v>
      </c>
      <c r="I35" s="2">
        <f>AVERAGEIF(A:A,A35,G:G)</f>
        <v>47.233636363636357</v>
      </c>
      <c r="J35" s="2">
        <f t="shared" si="8"/>
        <v>-12.223636363636359</v>
      </c>
      <c r="K35" s="2">
        <f t="shared" si="9"/>
        <v>77.776363636363641</v>
      </c>
      <c r="L35" s="2">
        <f t="shared" si="10"/>
        <v>106.33365276606699</v>
      </c>
      <c r="M35" s="2">
        <f>SUMIF(A:A,A35,L:L)</f>
        <v>3400.9659660865977</v>
      </c>
      <c r="N35" s="3">
        <f t="shared" si="11"/>
        <v>3.1265720923524067E-2</v>
      </c>
      <c r="O35" s="6">
        <f t="shared" si="12"/>
        <v>31.983909868766478</v>
      </c>
      <c r="P35" s="3" t="str">
        <f t="shared" si="13"/>
        <v/>
      </c>
      <c r="Q35" s="3" t="str">
        <f>IF(ISNUMBER(P35),SUMIF(A:A,A35,P:P),"")</f>
        <v/>
      </c>
      <c r="R35" s="3" t="str">
        <f t="shared" si="14"/>
        <v/>
      </c>
      <c r="S35" s="7" t="str">
        <f t="shared" si="15"/>
        <v/>
      </c>
    </row>
    <row r="36" spans="1:19" x14ac:dyDescent="0.3">
      <c r="A36" s="1">
        <v>7</v>
      </c>
      <c r="B36" s="5">
        <v>0.64444444444444449</v>
      </c>
      <c r="C36" s="1" t="s">
        <v>19</v>
      </c>
      <c r="D36" s="1">
        <v>5</v>
      </c>
      <c r="E36" s="1">
        <v>11</v>
      </c>
      <c r="F36" s="1" t="s">
        <v>46</v>
      </c>
      <c r="G36" s="1">
        <v>27.14</v>
      </c>
      <c r="H36" s="1">
        <f>1+COUNTIFS(A:A,A36,G:G,"&gt;"&amp;G36)</f>
        <v>10</v>
      </c>
      <c r="I36" s="2">
        <f>AVERAGEIF(A:A,A36,G:G)</f>
        <v>47.233636363636357</v>
      </c>
      <c r="J36" s="2">
        <f t="shared" si="8"/>
        <v>-20.093636363636357</v>
      </c>
      <c r="K36" s="2">
        <f t="shared" si="9"/>
        <v>69.906363636363636</v>
      </c>
      <c r="L36" s="2">
        <f t="shared" si="10"/>
        <v>66.312725582751256</v>
      </c>
      <c r="M36" s="2">
        <f>SUMIF(A:A,A36,L:L)</f>
        <v>3400.9659660865977</v>
      </c>
      <c r="N36" s="3">
        <f t="shared" si="11"/>
        <v>1.9498203229318278E-2</v>
      </c>
      <c r="O36" s="6">
        <f t="shared" si="12"/>
        <v>51.286776952676334</v>
      </c>
      <c r="P36" s="3" t="str">
        <f t="shared" si="13"/>
        <v/>
      </c>
      <c r="Q36" s="3" t="str">
        <f>IF(ISNUMBER(P36),SUMIF(A:A,A36,P:P),"")</f>
        <v/>
      </c>
      <c r="R36" s="3" t="str">
        <f t="shared" si="14"/>
        <v/>
      </c>
      <c r="S36" s="7" t="str">
        <f t="shared" si="15"/>
        <v/>
      </c>
    </row>
    <row r="37" spans="1:19" x14ac:dyDescent="0.3">
      <c r="A37" s="1">
        <v>7</v>
      </c>
      <c r="B37" s="5">
        <v>0.64444444444444449</v>
      </c>
      <c r="C37" s="1" t="s">
        <v>19</v>
      </c>
      <c r="D37" s="1">
        <v>5</v>
      </c>
      <c r="E37" s="1">
        <v>12</v>
      </c>
      <c r="F37" s="1" t="s">
        <v>47</v>
      </c>
      <c r="G37" s="1">
        <v>19.75</v>
      </c>
      <c r="H37" s="1">
        <f>1+COUNTIFS(A:A,A37,G:G,"&gt;"&amp;G37)</f>
        <v>11</v>
      </c>
      <c r="I37" s="2">
        <f>AVERAGEIF(A:A,A37,G:G)</f>
        <v>47.233636363636357</v>
      </c>
      <c r="J37" s="2">
        <f t="shared" si="8"/>
        <v>-27.483636363636357</v>
      </c>
      <c r="K37" s="2">
        <f t="shared" si="9"/>
        <v>62.516363636363643</v>
      </c>
      <c r="L37" s="2">
        <f t="shared" si="10"/>
        <v>42.56285047264867</v>
      </c>
      <c r="M37" s="2">
        <f>SUMIF(A:A,A37,L:L)</f>
        <v>3400.9659660865977</v>
      </c>
      <c r="N37" s="3">
        <f t="shared" si="11"/>
        <v>1.2514929845541685E-2</v>
      </c>
      <c r="O37" s="6">
        <f t="shared" si="12"/>
        <v>79.904562977333811</v>
      </c>
      <c r="P37" s="3" t="str">
        <f t="shared" si="13"/>
        <v/>
      </c>
      <c r="Q37" s="3" t="str">
        <f>IF(ISNUMBER(P37),SUMIF(A:A,A37,P:P),"")</f>
        <v/>
      </c>
      <c r="R37" s="3" t="str">
        <f t="shared" si="14"/>
        <v/>
      </c>
      <c r="S37" s="7" t="str">
        <f t="shared" si="15"/>
        <v/>
      </c>
    </row>
    <row r="38" spans="1:19" x14ac:dyDescent="0.3">
      <c r="A38" s="1"/>
      <c r="B38" s="5"/>
      <c r="C38" s="1"/>
      <c r="D38" s="1"/>
      <c r="E38" s="1"/>
      <c r="F38" s="1"/>
      <c r="G38" s="1"/>
      <c r="H38" s="1"/>
      <c r="I38" s="2"/>
      <c r="J38" s="2"/>
      <c r="K38" s="2"/>
      <c r="L38" s="2"/>
      <c r="M38" s="2"/>
      <c r="N38" s="3"/>
      <c r="O38" s="6"/>
      <c r="P38" s="3"/>
      <c r="Q38" s="3"/>
      <c r="R38" s="3"/>
      <c r="S38" s="7"/>
    </row>
    <row r="39" spans="1:19" x14ac:dyDescent="0.3">
      <c r="A39" s="1">
        <v>11</v>
      </c>
      <c r="B39" s="5">
        <v>0.66875000000000007</v>
      </c>
      <c r="C39" s="1" t="s">
        <v>19</v>
      </c>
      <c r="D39" s="1">
        <v>6</v>
      </c>
      <c r="E39" s="1">
        <v>8</v>
      </c>
      <c r="F39" s="1" t="s">
        <v>53</v>
      </c>
      <c r="G39" s="1">
        <v>79.75</v>
      </c>
      <c r="H39" s="1">
        <f>1+COUNTIFS(A:A,A39,G:G,"&gt;"&amp;G39)</f>
        <v>1</v>
      </c>
      <c r="I39" s="2">
        <f>AVERAGEIF(A:A,A39,G:G)</f>
        <v>46.783846153846156</v>
      </c>
      <c r="J39" s="2">
        <f t="shared" si="8"/>
        <v>32.966153846153844</v>
      </c>
      <c r="K39" s="2">
        <f t="shared" si="9"/>
        <v>122.96615384615384</v>
      </c>
      <c r="L39" s="2">
        <f t="shared" si="10"/>
        <v>1600.336551457111</v>
      </c>
      <c r="M39" s="2">
        <f>SUMIF(A:A,A39,L:L)</f>
        <v>4462.8925694842774</v>
      </c>
      <c r="N39" s="3">
        <f t="shared" si="11"/>
        <v>0.35858728986659039</v>
      </c>
      <c r="O39" s="6">
        <f t="shared" si="12"/>
        <v>2.7887212632997733</v>
      </c>
      <c r="P39" s="3">
        <f t="shared" si="13"/>
        <v>0.35858728986659039</v>
      </c>
      <c r="Q39" s="3">
        <f>IF(ISNUMBER(P39),SUMIF(A:A,A39,P:P),"")</f>
        <v>0.84647621465120682</v>
      </c>
      <c r="R39" s="3">
        <f t="shared" si="14"/>
        <v>0.4236235864162437</v>
      </c>
      <c r="S39" s="7">
        <f t="shared" si="15"/>
        <v>2.3605862186753237</v>
      </c>
    </row>
    <row r="40" spans="1:19" x14ac:dyDescent="0.3">
      <c r="A40" s="1">
        <v>11</v>
      </c>
      <c r="B40" s="5">
        <v>0.66875000000000007</v>
      </c>
      <c r="C40" s="1" t="s">
        <v>19</v>
      </c>
      <c r="D40" s="1">
        <v>6</v>
      </c>
      <c r="E40" s="1">
        <v>6</v>
      </c>
      <c r="F40" s="1" t="s">
        <v>51</v>
      </c>
      <c r="G40" s="1">
        <v>62.21</v>
      </c>
      <c r="H40" s="1">
        <f>1+COUNTIFS(A:A,A40,G:G,"&gt;"&amp;G40)</f>
        <v>2</v>
      </c>
      <c r="I40" s="2">
        <f>AVERAGEIF(A:A,A40,G:G)</f>
        <v>46.783846153846156</v>
      </c>
      <c r="J40" s="2">
        <f t="shared" si="8"/>
        <v>15.426153846153845</v>
      </c>
      <c r="K40" s="2">
        <f t="shared" si="9"/>
        <v>105.42615384615385</v>
      </c>
      <c r="L40" s="2">
        <f t="shared" si="10"/>
        <v>558.67573859050435</v>
      </c>
      <c r="M40" s="2">
        <f>SUMIF(A:A,A40,L:L)</f>
        <v>4462.8925694842774</v>
      </c>
      <c r="N40" s="3">
        <f t="shared" si="11"/>
        <v>0.12518243042876198</v>
      </c>
      <c r="O40" s="6">
        <f t="shared" si="12"/>
        <v>7.9883414675278539</v>
      </c>
      <c r="P40" s="3">
        <f t="shared" si="13"/>
        <v>0.12518243042876198</v>
      </c>
      <c r="Q40" s="3">
        <f>IF(ISNUMBER(P40),SUMIF(A:A,A40,P:P),"")</f>
        <v>0.84647621465120682</v>
      </c>
      <c r="R40" s="3">
        <f t="shared" si="14"/>
        <v>0.14788653037385557</v>
      </c>
      <c r="S40" s="7">
        <f t="shared" si="15"/>
        <v>6.7619410467742442</v>
      </c>
    </row>
    <row r="41" spans="1:19" x14ac:dyDescent="0.3">
      <c r="A41" s="1">
        <v>11</v>
      </c>
      <c r="B41" s="5">
        <v>0.66875000000000007</v>
      </c>
      <c r="C41" s="1" t="s">
        <v>19</v>
      </c>
      <c r="D41" s="1">
        <v>6</v>
      </c>
      <c r="E41" s="1">
        <v>15</v>
      </c>
      <c r="F41" s="1" t="s">
        <v>60</v>
      </c>
      <c r="G41" s="1">
        <v>56.73</v>
      </c>
      <c r="H41" s="1">
        <f>1+COUNTIFS(A:A,A41,G:G,"&gt;"&amp;G41)</f>
        <v>3</v>
      </c>
      <c r="I41" s="2">
        <f>AVERAGEIF(A:A,A41,G:G)</f>
        <v>46.783846153846156</v>
      </c>
      <c r="J41" s="2">
        <f t="shared" si="8"/>
        <v>9.946153846153841</v>
      </c>
      <c r="K41" s="2">
        <f t="shared" si="9"/>
        <v>99.946153846153834</v>
      </c>
      <c r="L41" s="2">
        <f t="shared" si="10"/>
        <v>402.12751136292911</v>
      </c>
      <c r="M41" s="2">
        <f>SUMIF(A:A,A41,L:L)</f>
        <v>4462.8925694842774</v>
      </c>
      <c r="N41" s="3">
        <f t="shared" si="11"/>
        <v>9.0104681011713914E-2</v>
      </c>
      <c r="O41" s="6">
        <f t="shared" si="12"/>
        <v>11.098202543661372</v>
      </c>
      <c r="P41" s="3">
        <f t="shared" si="13"/>
        <v>9.0104681011713914E-2</v>
      </c>
      <c r="Q41" s="3">
        <f>IF(ISNUMBER(P41),SUMIF(A:A,A41,P:P),"")</f>
        <v>0.84647621465120682</v>
      </c>
      <c r="R41" s="3">
        <f t="shared" si="14"/>
        <v>0.10644679608492227</v>
      </c>
      <c r="S41" s="7">
        <f t="shared" si="15"/>
        <v>9.3943644785908749</v>
      </c>
    </row>
    <row r="42" spans="1:19" x14ac:dyDescent="0.3">
      <c r="A42" s="1">
        <v>11</v>
      </c>
      <c r="B42" s="5">
        <v>0.66875000000000007</v>
      </c>
      <c r="C42" s="1" t="s">
        <v>19</v>
      </c>
      <c r="D42" s="1">
        <v>6</v>
      </c>
      <c r="E42" s="1">
        <v>11</v>
      </c>
      <c r="F42" s="1" t="s">
        <v>56</v>
      </c>
      <c r="G42" s="1">
        <v>55.22</v>
      </c>
      <c r="H42" s="1">
        <f>1+COUNTIFS(A:A,A42,G:G,"&gt;"&amp;G42)</f>
        <v>4</v>
      </c>
      <c r="I42" s="2">
        <f>AVERAGEIF(A:A,A42,G:G)</f>
        <v>46.783846153846156</v>
      </c>
      <c r="J42" s="2">
        <f t="shared" si="8"/>
        <v>8.436153846153843</v>
      </c>
      <c r="K42" s="2">
        <f t="shared" si="9"/>
        <v>98.436153846153843</v>
      </c>
      <c r="L42" s="2">
        <f t="shared" si="10"/>
        <v>367.29642910604582</v>
      </c>
      <c r="M42" s="2">
        <f>SUMIF(A:A,A42,L:L)</f>
        <v>4462.8925694842774</v>
      </c>
      <c r="N42" s="3">
        <f t="shared" si="11"/>
        <v>8.2300083048714265E-2</v>
      </c>
      <c r="O42" s="6">
        <f t="shared" si="12"/>
        <v>12.150656025560627</v>
      </c>
      <c r="P42" s="3">
        <f t="shared" si="13"/>
        <v>8.2300083048714265E-2</v>
      </c>
      <c r="Q42" s="3">
        <f>IF(ISNUMBER(P42),SUMIF(A:A,A42,P:P),"")</f>
        <v>0.84647621465120682</v>
      </c>
      <c r="R42" s="3">
        <f t="shared" si="14"/>
        <v>9.7226692994115932E-2</v>
      </c>
      <c r="S42" s="7">
        <f t="shared" si="15"/>
        <v>10.285241318045436</v>
      </c>
    </row>
    <row r="43" spans="1:19" x14ac:dyDescent="0.3">
      <c r="A43" s="1">
        <v>11</v>
      </c>
      <c r="B43" s="5">
        <v>0.66875000000000007</v>
      </c>
      <c r="C43" s="1" t="s">
        <v>19</v>
      </c>
      <c r="D43" s="1">
        <v>6</v>
      </c>
      <c r="E43" s="1">
        <v>2</v>
      </c>
      <c r="F43" s="1" t="s">
        <v>49</v>
      </c>
      <c r="G43" s="1">
        <v>55.16</v>
      </c>
      <c r="H43" s="1">
        <f>1+COUNTIFS(A:A,A43,G:G,"&gt;"&amp;G43)</f>
        <v>5</v>
      </c>
      <c r="I43" s="2">
        <f>AVERAGEIF(A:A,A43,G:G)</f>
        <v>46.783846153846156</v>
      </c>
      <c r="J43" s="2">
        <f t="shared" si="8"/>
        <v>8.3761538461538407</v>
      </c>
      <c r="K43" s="2">
        <f t="shared" si="9"/>
        <v>98.376153846153841</v>
      </c>
      <c r="L43" s="2">
        <f t="shared" si="10"/>
        <v>365.97653918859612</v>
      </c>
      <c r="M43" s="2">
        <f>SUMIF(A:A,A43,L:L)</f>
        <v>4462.8925694842774</v>
      </c>
      <c r="N43" s="3">
        <f t="shared" si="11"/>
        <v>8.2004335414887122E-2</v>
      </c>
      <c r="O43" s="6">
        <f t="shared" si="12"/>
        <v>12.194477218072294</v>
      </c>
      <c r="P43" s="3">
        <f t="shared" si="13"/>
        <v>8.2004335414887122E-2</v>
      </c>
      <c r="Q43" s="3">
        <f>IF(ISNUMBER(P43),SUMIF(A:A,A43,P:P),"")</f>
        <v>0.84647621465120682</v>
      </c>
      <c r="R43" s="3">
        <f t="shared" si="14"/>
        <v>9.6877306172952857E-2</v>
      </c>
      <c r="S43" s="7">
        <f t="shared" si="15"/>
        <v>10.322334915204214</v>
      </c>
    </row>
    <row r="44" spans="1:19" x14ac:dyDescent="0.3">
      <c r="A44" s="1">
        <v>11</v>
      </c>
      <c r="B44" s="5">
        <v>0.66875000000000007</v>
      </c>
      <c r="C44" s="1" t="s">
        <v>19</v>
      </c>
      <c r="D44" s="1">
        <v>6</v>
      </c>
      <c r="E44" s="1">
        <v>14</v>
      </c>
      <c r="F44" s="1" t="s">
        <v>59</v>
      </c>
      <c r="G44" s="1">
        <v>49.09</v>
      </c>
      <c r="H44" s="1">
        <f>1+COUNTIFS(A:A,A44,G:G,"&gt;"&amp;G44)</f>
        <v>6</v>
      </c>
      <c r="I44" s="2">
        <f>AVERAGEIF(A:A,A44,G:G)</f>
        <v>46.783846153846156</v>
      </c>
      <c r="J44" s="2">
        <f t="shared" si="8"/>
        <v>2.3061538461538476</v>
      </c>
      <c r="K44" s="2">
        <f t="shared" si="9"/>
        <v>92.306153846153848</v>
      </c>
      <c r="L44" s="2">
        <f t="shared" si="10"/>
        <v>254.26301687566485</v>
      </c>
      <c r="M44" s="2">
        <f>SUMIF(A:A,A44,L:L)</f>
        <v>4462.8925694842774</v>
      </c>
      <c r="N44" s="3">
        <f t="shared" si="11"/>
        <v>5.6972694932033052E-2</v>
      </c>
      <c r="O44" s="6">
        <f t="shared" si="12"/>
        <v>17.552267822208062</v>
      </c>
      <c r="P44" s="3">
        <f t="shared" si="13"/>
        <v>5.6972694932033052E-2</v>
      </c>
      <c r="Q44" s="3">
        <f>IF(ISNUMBER(P44),SUMIF(A:A,A44,P:P),"")</f>
        <v>0.84647621465120682</v>
      </c>
      <c r="R44" s="3">
        <f t="shared" si="14"/>
        <v>6.7305724538885989E-2</v>
      </c>
      <c r="S44" s="7">
        <f t="shared" si="15"/>
        <v>14.85757722468686</v>
      </c>
    </row>
    <row r="45" spans="1:19" x14ac:dyDescent="0.3">
      <c r="A45" s="1">
        <v>11</v>
      </c>
      <c r="B45" s="5">
        <v>0.66875000000000007</v>
      </c>
      <c r="C45" s="1" t="s">
        <v>19</v>
      </c>
      <c r="D45" s="1">
        <v>6</v>
      </c>
      <c r="E45" s="1">
        <v>7</v>
      </c>
      <c r="F45" s="1" t="s">
        <v>52</v>
      </c>
      <c r="G45" s="1">
        <v>47.35</v>
      </c>
      <c r="H45" s="1">
        <f>1+COUNTIFS(A:A,A45,G:G,"&gt;"&amp;G45)</f>
        <v>7</v>
      </c>
      <c r="I45" s="2">
        <f>AVERAGEIF(A:A,A45,G:G)</f>
        <v>46.783846153846156</v>
      </c>
      <c r="J45" s="2">
        <f t="shared" si="8"/>
        <v>0.56615384615384556</v>
      </c>
      <c r="K45" s="2">
        <f t="shared" si="9"/>
        <v>90.566153846153838</v>
      </c>
      <c r="L45" s="2">
        <f t="shared" si="10"/>
        <v>229.05662203119789</v>
      </c>
      <c r="M45" s="2">
        <f>SUMIF(A:A,A45,L:L)</f>
        <v>4462.8925694842774</v>
      </c>
      <c r="N45" s="3">
        <f t="shared" si="11"/>
        <v>5.1324699948506088E-2</v>
      </c>
      <c r="O45" s="6">
        <f t="shared" si="12"/>
        <v>19.483796320354468</v>
      </c>
      <c r="P45" s="3">
        <f t="shared" si="13"/>
        <v>5.1324699948506088E-2</v>
      </c>
      <c r="Q45" s="3">
        <f>IF(ISNUMBER(P45),SUMIF(A:A,A45,P:P),"")</f>
        <v>0.84647621465120682</v>
      </c>
      <c r="R45" s="3">
        <f t="shared" si="14"/>
        <v>6.0633363419023645E-2</v>
      </c>
      <c r="S45" s="7">
        <f t="shared" si="15"/>
        <v>16.49257015628876</v>
      </c>
    </row>
    <row r="46" spans="1:19" x14ac:dyDescent="0.3">
      <c r="A46" s="1">
        <v>11</v>
      </c>
      <c r="B46" s="5">
        <v>0.66875000000000007</v>
      </c>
      <c r="C46" s="1" t="s">
        <v>19</v>
      </c>
      <c r="D46" s="1">
        <v>6</v>
      </c>
      <c r="E46" s="1">
        <v>12</v>
      </c>
      <c r="F46" s="1" t="s">
        <v>57</v>
      </c>
      <c r="G46" s="1">
        <v>46.02</v>
      </c>
      <c r="H46" s="1">
        <f>1+COUNTIFS(A:A,A46,G:G,"&gt;"&amp;G46)</f>
        <v>8</v>
      </c>
      <c r="I46" s="2">
        <f>AVERAGEIF(A:A,A46,G:G)</f>
        <v>46.783846153846156</v>
      </c>
      <c r="J46" s="2">
        <f t="shared" si="8"/>
        <v>-0.76384615384615273</v>
      </c>
      <c r="K46" s="2">
        <f t="shared" si="9"/>
        <v>89.236153846153854</v>
      </c>
      <c r="L46" s="2">
        <f t="shared" si="10"/>
        <v>211.48820545671344</v>
      </c>
      <c r="M46" s="2">
        <f>SUMIF(A:A,A46,L:L)</f>
        <v>4462.8925694842774</v>
      </c>
      <c r="N46" s="3">
        <f t="shared" si="11"/>
        <v>4.7388146177391087E-2</v>
      </c>
      <c r="O46" s="6">
        <f t="shared" si="12"/>
        <v>21.102323696239051</v>
      </c>
      <c r="P46" s="3" t="str">
        <f t="shared" si="13"/>
        <v/>
      </c>
      <c r="Q46" s="3" t="str">
        <f>IF(ISNUMBER(P46),SUMIF(A:A,A46,P:P),"")</f>
        <v/>
      </c>
      <c r="R46" s="3" t="str">
        <f t="shared" si="14"/>
        <v/>
      </c>
      <c r="S46" s="7" t="str">
        <f t="shared" si="15"/>
        <v/>
      </c>
    </row>
    <row r="47" spans="1:19" x14ac:dyDescent="0.3">
      <c r="A47" s="1">
        <v>11</v>
      </c>
      <c r="B47" s="5">
        <v>0.66875000000000007</v>
      </c>
      <c r="C47" s="1" t="s">
        <v>19</v>
      </c>
      <c r="D47" s="1">
        <v>6</v>
      </c>
      <c r="E47" s="1">
        <v>1</v>
      </c>
      <c r="F47" s="1" t="s">
        <v>48</v>
      </c>
      <c r="G47" s="1">
        <v>41.75</v>
      </c>
      <c r="H47" s="1">
        <f>1+COUNTIFS(A:A,A47,G:G,"&gt;"&amp;G47)</f>
        <v>9</v>
      </c>
      <c r="I47" s="2">
        <f>AVERAGEIF(A:A,A47,G:G)</f>
        <v>46.783846153846156</v>
      </c>
      <c r="J47" s="2">
        <f t="shared" si="8"/>
        <v>-5.0338461538461559</v>
      </c>
      <c r="K47" s="2">
        <f t="shared" si="9"/>
        <v>84.966153846153844</v>
      </c>
      <c r="L47" s="2">
        <f t="shared" si="10"/>
        <v>163.68915464366947</v>
      </c>
      <c r="M47" s="2">
        <f>SUMIF(A:A,A47,L:L)</f>
        <v>4462.8925694842774</v>
      </c>
      <c r="N47" s="3">
        <f t="shared" si="11"/>
        <v>3.6677816482278677E-2</v>
      </c>
      <c r="O47" s="6">
        <f t="shared" si="12"/>
        <v>27.264436542539599</v>
      </c>
      <c r="P47" s="3" t="str">
        <f t="shared" si="13"/>
        <v/>
      </c>
      <c r="Q47" s="3" t="str">
        <f>IF(ISNUMBER(P47),SUMIF(A:A,A47,P:P),"")</f>
        <v/>
      </c>
      <c r="R47" s="3" t="str">
        <f t="shared" si="14"/>
        <v/>
      </c>
      <c r="S47" s="7" t="str">
        <f t="shared" si="15"/>
        <v/>
      </c>
    </row>
    <row r="48" spans="1:19" x14ac:dyDescent="0.3">
      <c r="A48" s="1">
        <v>11</v>
      </c>
      <c r="B48" s="5">
        <v>0.66875000000000007</v>
      </c>
      <c r="C48" s="1" t="s">
        <v>19</v>
      </c>
      <c r="D48" s="1">
        <v>6</v>
      </c>
      <c r="E48" s="1">
        <v>3</v>
      </c>
      <c r="F48" s="1" t="s">
        <v>50</v>
      </c>
      <c r="G48" s="1">
        <v>34.03</v>
      </c>
      <c r="H48" s="1">
        <f>1+COUNTIFS(A:A,A48,G:G,"&gt;"&amp;G48)</f>
        <v>10</v>
      </c>
      <c r="I48" s="2">
        <f>AVERAGEIF(A:A,A48,G:G)</f>
        <v>46.783846153846156</v>
      </c>
      <c r="J48" s="2">
        <f t="shared" si="8"/>
        <v>-12.753846153846155</v>
      </c>
      <c r="K48" s="2">
        <f t="shared" si="9"/>
        <v>77.246153846153845</v>
      </c>
      <c r="L48" s="2">
        <f t="shared" si="10"/>
        <v>103.0041450649817</v>
      </c>
      <c r="M48" s="2">
        <f>SUMIF(A:A,A48,L:L)</f>
        <v>4462.8925694842774</v>
      </c>
      <c r="N48" s="3">
        <f t="shared" si="11"/>
        <v>2.3080130982602757E-2</v>
      </c>
      <c r="O48" s="6">
        <f t="shared" si="12"/>
        <v>43.327310436573164</v>
      </c>
      <c r="P48" s="3" t="str">
        <f t="shared" si="13"/>
        <v/>
      </c>
      <c r="Q48" s="3" t="str">
        <f>IF(ISNUMBER(P48),SUMIF(A:A,A48,P:P),"")</f>
        <v/>
      </c>
      <c r="R48" s="3" t="str">
        <f t="shared" si="14"/>
        <v/>
      </c>
      <c r="S48" s="7" t="str">
        <f t="shared" si="15"/>
        <v/>
      </c>
    </row>
    <row r="49" spans="1:19" x14ac:dyDescent="0.3">
      <c r="A49" s="1">
        <v>11</v>
      </c>
      <c r="B49" s="5">
        <v>0.66875000000000007</v>
      </c>
      <c r="C49" s="1" t="s">
        <v>19</v>
      </c>
      <c r="D49" s="1">
        <v>6</v>
      </c>
      <c r="E49" s="1">
        <v>10</v>
      </c>
      <c r="F49" s="1" t="s">
        <v>55</v>
      </c>
      <c r="G49" s="1">
        <v>31.22</v>
      </c>
      <c r="H49" s="1">
        <f>1+COUNTIFS(A:A,A49,G:G,"&gt;"&amp;G49)</f>
        <v>11</v>
      </c>
      <c r="I49" s="2">
        <f>AVERAGEIF(A:A,A49,G:G)</f>
        <v>46.783846153846156</v>
      </c>
      <c r="J49" s="2">
        <f t="shared" si="8"/>
        <v>-15.563846153846157</v>
      </c>
      <c r="K49" s="2">
        <f t="shared" si="9"/>
        <v>74.436153846153843</v>
      </c>
      <c r="L49" s="2">
        <f t="shared" si="10"/>
        <v>87.022719720042232</v>
      </c>
      <c r="M49" s="2">
        <f>SUMIF(A:A,A49,L:L)</f>
        <v>4462.8925694842774</v>
      </c>
      <c r="N49" s="3">
        <f t="shared" si="11"/>
        <v>1.9499174216084346E-2</v>
      </c>
      <c r="O49" s="6">
        <f t="shared" si="12"/>
        <v>51.284223060847715</v>
      </c>
      <c r="P49" s="3" t="str">
        <f t="shared" si="13"/>
        <v/>
      </c>
      <c r="Q49" s="3" t="str">
        <f>IF(ISNUMBER(P49),SUMIF(A:A,A49,P:P),"")</f>
        <v/>
      </c>
      <c r="R49" s="3" t="str">
        <f t="shared" si="14"/>
        <v/>
      </c>
      <c r="S49" s="7" t="str">
        <f t="shared" si="15"/>
        <v/>
      </c>
    </row>
    <row r="50" spans="1:19" x14ac:dyDescent="0.3">
      <c r="A50" s="1">
        <v>11</v>
      </c>
      <c r="B50" s="5">
        <v>0.66875000000000007</v>
      </c>
      <c r="C50" s="1" t="s">
        <v>19</v>
      </c>
      <c r="D50" s="1">
        <v>6</v>
      </c>
      <c r="E50" s="1">
        <v>9</v>
      </c>
      <c r="F50" s="1" t="s">
        <v>54</v>
      </c>
      <c r="G50" s="1">
        <v>27.33</v>
      </c>
      <c r="H50" s="1">
        <f>1+COUNTIFS(A:A,A50,G:G,"&gt;"&amp;G50)</f>
        <v>12</v>
      </c>
      <c r="I50" s="2">
        <f>AVERAGEIF(A:A,A50,G:G)</f>
        <v>46.783846153846156</v>
      </c>
      <c r="J50" s="2">
        <f t="shared" si="8"/>
        <v>-19.453846153846158</v>
      </c>
      <c r="K50" s="2">
        <f t="shared" si="9"/>
        <v>70.546153846153842</v>
      </c>
      <c r="L50" s="2">
        <f t="shared" si="10"/>
        <v>68.907789774768091</v>
      </c>
      <c r="M50" s="2">
        <f>SUMIF(A:A,A50,L:L)</f>
        <v>4462.8925694842774</v>
      </c>
      <c r="N50" s="3">
        <f t="shared" si="11"/>
        <v>1.5440163235372464E-2</v>
      </c>
      <c r="O50" s="6">
        <f t="shared" si="12"/>
        <v>64.766154654962548</v>
      </c>
      <c r="P50" s="3" t="str">
        <f t="shared" si="13"/>
        <v/>
      </c>
      <c r="Q50" s="3" t="str">
        <f>IF(ISNUMBER(P50),SUMIF(A:A,A50,P:P),"")</f>
        <v/>
      </c>
      <c r="R50" s="3" t="str">
        <f t="shared" si="14"/>
        <v/>
      </c>
      <c r="S50" s="7" t="str">
        <f t="shared" si="15"/>
        <v/>
      </c>
    </row>
    <row r="51" spans="1:19" x14ac:dyDescent="0.3">
      <c r="A51" s="1">
        <v>11</v>
      </c>
      <c r="B51" s="5">
        <v>0.66875000000000007</v>
      </c>
      <c r="C51" s="1" t="s">
        <v>19</v>
      </c>
      <c r="D51" s="1">
        <v>6</v>
      </c>
      <c r="E51" s="1">
        <v>13</v>
      </c>
      <c r="F51" s="1" t="s">
        <v>58</v>
      </c>
      <c r="G51" s="1">
        <v>22.33</v>
      </c>
      <c r="H51" s="1">
        <f>1+COUNTIFS(A:A,A51,G:G,"&gt;"&amp;G51)</f>
        <v>13</v>
      </c>
      <c r="I51" s="2">
        <f>AVERAGEIF(A:A,A51,G:G)</f>
        <v>46.783846153846156</v>
      </c>
      <c r="J51" s="2">
        <f t="shared" si="8"/>
        <v>-24.453846153846158</v>
      </c>
      <c r="K51" s="2">
        <f t="shared" si="9"/>
        <v>65.546153846153842</v>
      </c>
      <c r="L51" s="2">
        <f t="shared" si="10"/>
        <v>51.04814621205356</v>
      </c>
      <c r="M51" s="2">
        <f>SUMIF(A:A,A51,L:L)</f>
        <v>4462.8925694842774</v>
      </c>
      <c r="N51" s="3">
        <f t="shared" si="11"/>
        <v>1.1438354255063904E-2</v>
      </c>
      <c r="O51" s="6">
        <f t="shared" si="12"/>
        <v>87.425164293830761</v>
      </c>
      <c r="P51" s="3" t="str">
        <f t="shared" si="13"/>
        <v/>
      </c>
      <c r="Q51" s="3" t="str">
        <f>IF(ISNUMBER(P51),SUMIF(A:A,A51,P:P),"")</f>
        <v/>
      </c>
      <c r="R51" s="3" t="str">
        <f t="shared" si="14"/>
        <v/>
      </c>
      <c r="S51" s="7" t="str">
        <f t="shared" si="15"/>
        <v/>
      </c>
    </row>
    <row r="52" spans="1:19" x14ac:dyDescent="0.3">
      <c r="A52" s="1"/>
      <c r="B52" s="5"/>
      <c r="C52" s="1"/>
      <c r="D52" s="1"/>
      <c r="E52" s="1"/>
      <c r="F52" s="1"/>
      <c r="G52" s="1"/>
      <c r="H52" s="1"/>
      <c r="I52" s="2"/>
      <c r="J52" s="2"/>
      <c r="K52" s="2"/>
      <c r="L52" s="2"/>
      <c r="M52" s="2"/>
      <c r="N52" s="3"/>
      <c r="O52" s="6"/>
      <c r="P52" s="3"/>
      <c r="Q52" s="3"/>
      <c r="R52" s="3"/>
      <c r="S52" s="7"/>
    </row>
    <row r="53" spans="1:19" x14ac:dyDescent="0.3">
      <c r="A53" s="1">
        <v>16</v>
      </c>
      <c r="B53" s="5">
        <v>0.69305555555555554</v>
      </c>
      <c r="C53" s="1" t="s">
        <v>19</v>
      </c>
      <c r="D53" s="1">
        <v>7</v>
      </c>
      <c r="E53" s="1">
        <v>2</v>
      </c>
      <c r="F53" s="1" t="s">
        <v>62</v>
      </c>
      <c r="G53" s="1">
        <v>75.44</v>
      </c>
      <c r="H53" s="1">
        <f>1+COUNTIFS(A:A,A53,G:G,"&gt;"&amp;G53)</f>
        <v>1</v>
      </c>
      <c r="I53" s="2">
        <f>AVERAGEIF(A:A,A53,G:G)</f>
        <v>49.133636363636363</v>
      </c>
      <c r="J53" s="2">
        <f t="shared" ref="J53:J63" si="16">G53-I53</f>
        <v>26.306363636363635</v>
      </c>
      <c r="K53" s="2">
        <f t="shared" ref="K53:K63" si="17">90+J53</f>
        <v>116.30636363636364</v>
      </c>
      <c r="L53" s="2">
        <f t="shared" ref="L53:L63" si="18">EXP(0.06*K53)</f>
        <v>1073.1803602229986</v>
      </c>
      <c r="M53" s="2">
        <f>SUMIF(A:A,A53,L:L)</f>
        <v>3571.3165229021256</v>
      </c>
      <c r="N53" s="3">
        <f t="shared" ref="N53:N63" si="19">L53/M53</f>
        <v>0.3004999286232154</v>
      </c>
      <c r="O53" s="6">
        <f t="shared" ref="O53:O63" si="20">1/N53</f>
        <v>3.3277878120691975</v>
      </c>
      <c r="P53" s="3">
        <f t="shared" ref="P53:P63" si="21">IF(O53&gt;21,"",N53)</f>
        <v>0.3004999286232154</v>
      </c>
      <c r="Q53" s="3">
        <f>IF(ISNUMBER(P53),SUMIF(A:A,A53,P:P),"")</f>
        <v>0.92406845116463643</v>
      </c>
      <c r="R53" s="3">
        <f t="shared" ref="R53:R63" si="22">IFERROR(P53*(1/Q53),"")</f>
        <v>0.32519228228653907</v>
      </c>
      <c r="S53" s="7">
        <f t="shared" ref="S53:S63" si="23">IFERROR(1/R53,"")</f>
        <v>3.0751037293033376</v>
      </c>
    </row>
    <row r="54" spans="1:19" x14ac:dyDescent="0.3">
      <c r="A54" s="1">
        <v>16</v>
      </c>
      <c r="B54" s="5">
        <v>0.69305555555555554</v>
      </c>
      <c r="C54" s="1" t="s">
        <v>19</v>
      </c>
      <c r="D54" s="1">
        <v>7</v>
      </c>
      <c r="E54" s="1">
        <v>10</v>
      </c>
      <c r="F54" s="1" t="s">
        <v>67</v>
      </c>
      <c r="G54" s="1">
        <v>69.06</v>
      </c>
      <c r="H54" s="1">
        <f>1+COUNTIFS(A:A,A54,G:G,"&gt;"&amp;G54)</f>
        <v>2</v>
      </c>
      <c r="I54" s="2">
        <f>AVERAGEIF(A:A,A54,G:G)</f>
        <v>49.133636363636363</v>
      </c>
      <c r="J54" s="2">
        <f t="shared" si="16"/>
        <v>19.926363636363639</v>
      </c>
      <c r="K54" s="2">
        <f t="shared" si="17"/>
        <v>109.92636363636365</v>
      </c>
      <c r="L54" s="2">
        <f t="shared" si="18"/>
        <v>731.85456913813869</v>
      </c>
      <c r="M54" s="2">
        <f>SUMIF(A:A,A54,L:L)</f>
        <v>3571.3165229021256</v>
      </c>
      <c r="N54" s="3">
        <f t="shared" si="19"/>
        <v>0.2049257086133095</v>
      </c>
      <c r="O54" s="6">
        <f t="shared" si="20"/>
        <v>4.8798172116460945</v>
      </c>
      <c r="P54" s="3">
        <f t="shared" si="21"/>
        <v>0.2049257086133095</v>
      </c>
      <c r="Q54" s="3">
        <f>IF(ISNUMBER(P54),SUMIF(A:A,A54,P:P),"")</f>
        <v>0.92406845116463643</v>
      </c>
      <c r="R54" s="3">
        <f t="shared" si="22"/>
        <v>0.22176464130447729</v>
      </c>
      <c r="S54" s="7">
        <f t="shared" si="23"/>
        <v>4.5092851327323418</v>
      </c>
    </row>
    <row r="55" spans="1:19" x14ac:dyDescent="0.3">
      <c r="A55" s="1">
        <v>16</v>
      </c>
      <c r="B55" s="5">
        <v>0.69305555555555554</v>
      </c>
      <c r="C55" s="1" t="s">
        <v>19</v>
      </c>
      <c r="D55" s="1">
        <v>7</v>
      </c>
      <c r="E55" s="1">
        <v>8</v>
      </c>
      <c r="F55" s="1" t="s">
        <v>66</v>
      </c>
      <c r="G55" s="1">
        <v>60.82</v>
      </c>
      <c r="H55" s="1">
        <f>1+COUNTIFS(A:A,A55,G:G,"&gt;"&amp;G55)</f>
        <v>3</v>
      </c>
      <c r="I55" s="2">
        <f>AVERAGEIF(A:A,A55,G:G)</f>
        <v>49.133636363636363</v>
      </c>
      <c r="J55" s="2">
        <f t="shared" si="16"/>
        <v>11.686363636363637</v>
      </c>
      <c r="K55" s="2">
        <f t="shared" si="17"/>
        <v>101.68636363636364</v>
      </c>
      <c r="L55" s="2">
        <f t="shared" si="18"/>
        <v>446.38500438788384</v>
      </c>
      <c r="M55" s="2">
        <f>SUMIF(A:A,A55,L:L)</f>
        <v>3571.3165229021256</v>
      </c>
      <c r="N55" s="3">
        <f t="shared" si="19"/>
        <v>0.12499172266734346</v>
      </c>
      <c r="O55" s="6">
        <f t="shared" si="20"/>
        <v>8.000529784371631</v>
      </c>
      <c r="P55" s="3">
        <f t="shared" si="21"/>
        <v>0.12499172266734346</v>
      </c>
      <c r="Q55" s="3">
        <f>IF(ISNUMBER(P55),SUMIF(A:A,A55,P:P),"")</f>
        <v>0.92406845116463643</v>
      </c>
      <c r="R55" s="3">
        <f t="shared" si="22"/>
        <v>0.13526240670787096</v>
      </c>
      <c r="S55" s="7">
        <f t="shared" si="23"/>
        <v>7.3930371663408359</v>
      </c>
    </row>
    <row r="56" spans="1:19" x14ac:dyDescent="0.3">
      <c r="A56" s="1">
        <v>16</v>
      </c>
      <c r="B56" s="5">
        <v>0.69305555555555554</v>
      </c>
      <c r="C56" s="1" t="s">
        <v>19</v>
      </c>
      <c r="D56" s="1">
        <v>7</v>
      </c>
      <c r="E56" s="1">
        <v>12</v>
      </c>
      <c r="F56" s="1" t="s">
        <v>69</v>
      </c>
      <c r="G56" s="1">
        <v>55.56</v>
      </c>
      <c r="H56" s="1">
        <f>1+COUNTIFS(A:A,A56,G:G,"&gt;"&amp;G56)</f>
        <v>4</v>
      </c>
      <c r="I56" s="2">
        <f>AVERAGEIF(A:A,A56,G:G)</f>
        <v>49.133636363636363</v>
      </c>
      <c r="J56" s="2">
        <f t="shared" si="16"/>
        <v>6.4263636363636394</v>
      </c>
      <c r="K56" s="2">
        <f t="shared" si="17"/>
        <v>96.426363636363646</v>
      </c>
      <c r="L56" s="2">
        <f t="shared" si="18"/>
        <v>325.57140838321629</v>
      </c>
      <c r="M56" s="2">
        <f>SUMIF(A:A,A56,L:L)</f>
        <v>3571.3165229021256</v>
      </c>
      <c r="N56" s="3">
        <f t="shared" si="19"/>
        <v>9.1162854453082823E-2</v>
      </c>
      <c r="O56" s="6">
        <f t="shared" si="20"/>
        <v>10.969380083580559</v>
      </c>
      <c r="P56" s="3">
        <f t="shared" si="21"/>
        <v>9.1162854453082823E-2</v>
      </c>
      <c r="Q56" s="3">
        <f>IF(ISNUMBER(P56),SUMIF(A:A,A56,P:P),"")</f>
        <v>0.92406845116463643</v>
      </c>
      <c r="R56" s="3">
        <f t="shared" si="22"/>
        <v>9.8653789487333998E-2</v>
      </c>
      <c r="S56" s="7">
        <f t="shared" si="23"/>
        <v>10.136458064070498</v>
      </c>
    </row>
    <row r="57" spans="1:19" x14ac:dyDescent="0.3">
      <c r="A57" s="1">
        <v>16</v>
      </c>
      <c r="B57" s="5">
        <v>0.69305555555555554</v>
      </c>
      <c r="C57" s="1" t="s">
        <v>19</v>
      </c>
      <c r="D57" s="1">
        <v>7</v>
      </c>
      <c r="E57" s="1">
        <v>3</v>
      </c>
      <c r="F57" s="1" t="s">
        <v>63</v>
      </c>
      <c r="G57" s="1">
        <v>47.17</v>
      </c>
      <c r="H57" s="1">
        <f>1+COUNTIFS(A:A,A57,G:G,"&gt;"&amp;G57)</f>
        <v>5</v>
      </c>
      <c r="I57" s="2">
        <f>AVERAGEIF(A:A,A57,G:G)</f>
        <v>49.133636363636363</v>
      </c>
      <c r="J57" s="2">
        <f t="shared" si="16"/>
        <v>-1.9636363636363612</v>
      </c>
      <c r="K57" s="2">
        <f t="shared" si="17"/>
        <v>88.036363636363632</v>
      </c>
      <c r="L57" s="2">
        <f t="shared" si="18"/>
        <v>196.79878644907089</v>
      </c>
      <c r="M57" s="2">
        <f>SUMIF(A:A,A57,L:L)</f>
        <v>3571.3165229021256</v>
      </c>
      <c r="N57" s="3">
        <f t="shared" si="19"/>
        <v>5.5105389059479981E-2</v>
      </c>
      <c r="O57" s="6">
        <f t="shared" si="20"/>
        <v>18.147045453587381</v>
      </c>
      <c r="P57" s="3">
        <f t="shared" si="21"/>
        <v>5.5105389059479981E-2</v>
      </c>
      <c r="Q57" s="3">
        <f>IF(ISNUMBER(P57),SUMIF(A:A,A57,P:P),"")</f>
        <v>0.92406845116463643</v>
      </c>
      <c r="R57" s="3">
        <f t="shared" si="22"/>
        <v>5.9633449221244042E-2</v>
      </c>
      <c r="S57" s="7">
        <f t="shared" si="23"/>
        <v>16.76911218551075</v>
      </c>
    </row>
    <row r="58" spans="1:19" x14ac:dyDescent="0.3">
      <c r="A58" s="1">
        <v>16</v>
      </c>
      <c r="B58" s="5">
        <v>0.69305555555555554</v>
      </c>
      <c r="C58" s="1" t="s">
        <v>19</v>
      </c>
      <c r="D58" s="1">
        <v>7</v>
      </c>
      <c r="E58" s="1">
        <v>1</v>
      </c>
      <c r="F58" s="1" t="s">
        <v>61</v>
      </c>
      <c r="G58" s="1">
        <v>45.69</v>
      </c>
      <c r="H58" s="1">
        <f>1+COUNTIFS(A:A,A58,G:G,"&gt;"&amp;G58)</f>
        <v>6</v>
      </c>
      <c r="I58" s="2">
        <f>AVERAGEIF(A:A,A58,G:G)</f>
        <v>49.133636363636363</v>
      </c>
      <c r="J58" s="2">
        <f t="shared" si="16"/>
        <v>-3.4436363636363652</v>
      </c>
      <c r="K58" s="2">
        <f t="shared" si="17"/>
        <v>86.556363636363642</v>
      </c>
      <c r="L58" s="2">
        <f t="shared" si="18"/>
        <v>180.07651036854008</v>
      </c>
      <c r="M58" s="2">
        <f>SUMIF(A:A,A58,L:L)</f>
        <v>3571.3165229021256</v>
      </c>
      <c r="N58" s="3">
        <f t="shared" si="19"/>
        <v>5.0423004853741217E-2</v>
      </c>
      <c r="O58" s="6">
        <f t="shared" si="20"/>
        <v>19.832217514617305</v>
      </c>
      <c r="P58" s="3">
        <f t="shared" si="21"/>
        <v>5.0423004853741217E-2</v>
      </c>
      <c r="Q58" s="3">
        <f>IF(ISNUMBER(P58),SUMIF(A:A,A58,P:P),"")</f>
        <v>0.92406845116463643</v>
      </c>
      <c r="R58" s="3">
        <f t="shared" si="22"/>
        <v>5.4566309227624107E-2</v>
      </c>
      <c r="S58" s="7">
        <f t="shared" si="23"/>
        <v>18.326326521892589</v>
      </c>
    </row>
    <row r="59" spans="1:19" x14ac:dyDescent="0.3">
      <c r="A59" s="1">
        <v>16</v>
      </c>
      <c r="B59" s="5">
        <v>0.69305555555555554</v>
      </c>
      <c r="C59" s="1" t="s">
        <v>19</v>
      </c>
      <c r="D59" s="1">
        <v>7</v>
      </c>
      <c r="E59" s="1">
        <v>13</v>
      </c>
      <c r="F59" s="1" t="s">
        <v>70</v>
      </c>
      <c r="G59" s="1">
        <v>45.07</v>
      </c>
      <c r="H59" s="1">
        <f>1+COUNTIFS(A:A,A59,G:G,"&gt;"&amp;G59)</f>
        <v>7</v>
      </c>
      <c r="I59" s="2">
        <f>AVERAGEIF(A:A,A59,G:G)</f>
        <v>49.133636363636363</v>
      </c>
      <c r="J59" s="2">
        <f t="shared" si="16"/>
        <v>-4.0636363636363626</v>
      </c>
      <c r="K59" s="2">
        <f t="shared" si="17"/>
        <v>85.936363636363637</v>
      </c>
      <c r="L59" s="2">
        <f t="shared" si="18"/>
        <v>173.50073196245992</v>
      </c>
      <c r="M59" s="2">
        <f>SUMIF(A:A,A59,L:L)</f>
        <v>3571.3165229021256</v>
      </c>
      <c r="N59" s="3">
        <f t="shared" si="19"/>
        <v>4.8581729132614E-2</v>
      </c>
      <c r="O59" s="6">
        <f t="shared" si="20"/>
        <v>20.583870065025692</v>
      </c>
      <c r="P59" s="3">
        <f t="shared" si="21"/>
        <v>4.8581729132614E-2</v>
      </c>
      <c r="Q59" s="3">
        <f>IF(ISNUMBER(P59),SUMIF(A:A,A59,P:P),"")</f>
        <v>0.92406845116463643</v>
      </c>
      <c r="R59" s="3">
        <f t="shared" si="22"/>
        <v>5.2573734198353719E-2</v>
      </c>
      <c r="S59" s="7">
        <f t="shared" si="23"/>
        <v>19.020904929962416</v>
      </c>
    </row>
    <row r="60" spans="1:19" x14ac:dyDescent="0.3">
      <c r="A60" s="1">
        <v>16</v>
      </c>
      <c r="B60" s="5">
        <v>0.69305555555555554</v>
      </c>
      <c r="C60" s="1" t="s">
        <v>19</v>
      </c>
      <c r="D60" s="1">
        <v>7</v>
      </c>
      <c r="E60" s="1">
        <v>6</v>
      </c>
      <c r="F60" s="1" t="s">
        <v>64</v>
      </c>
      <c r="G60" s="1">
        <v>45</v>
      </c>
      <c r="H60" s="1">
        <f>1+COUNTIFS(A:A,A60,G:G,"&gt;"&amp;G60)</f>
        <v>8</v>
      </c>
      <c r="I60" s="2">
        <f>AVERAGEIF(A:A,A60,G:G)</f>
        <v>49.133636363636363</v>
      </c>
      <c r="J60" s="2">
        <f t="shared" si="16"/>
        <v>-4.1336363636363629</v>
      </c>
      <c r="K60" s="2">
        <f t="shared" si="17"/>
        <v>85.866363636363644</v>
      </c>
      <c r="L60" s="2">
        <f t="shared" si="18"/>
        <v>172.77355702453409</v>
      </c>
      <c r="M60" s="2">
        <f>SUMIF(A:A,A60,L:L)</f>
        <v>3571.3165229021256</v>
      </c>
      <c r="N60" s="3">
        <f t="shared" si="19"/>
        <v>4.8378113761850132E-2</v>
      </c>
      <c r="O60" s="6">
        <f t="shared" si="20"/>
        <v>20.670504123469506</v>
      </c>
      <c r="P60" s="3">
        <f t="shared" si="21"/>
        <v>4.8378113761850132E-2</v>
      </c>
      <c r="Q60" s="3">
        <f>IF(ISNUMBER(P60),SUMIF(A:A,A60,P:P),"")</f>
        <v>0.92406845116463643</v>
      </c>
      <c r="R60" s="3">
        <f t="shared" si="22"/>
        <v>5.2353387566556858E-2</v>
      </c>
      <c r="S60" s="7">
        <f t="shared" si="23"/>
        <v>19.100960730166697</v>
      </c>
    </row>
    <row r="61" spans="1:19" x14ac:dyDescent="0.3">
      <c r="A61" s="1">
        <v>16</v>
      </c>
      <c r="B61" s="5">
        <v>0.69305555555555554</v>
      </c>
      <c r="C61" s="1" t="s">
        <v>19</v>
      </c>
      <c r="D61" s="1">
        <v>7</v>
      </c>
      <c r="E61" s="1">
        <v>7</v>
      </c>
      <c r="F61" s="1" t="s">
        <v>65</v>
      </c>
      <c r="G61" s="1">
        <v>41.55</v>
      </c>
      <c r="H61" s="1">
        <f>1+COUNTIFS(A:A,A61,G:G,"&gt;"&amp;G61)</f>
        <v>9</v>
      </c>
      <c r="I61" s="2">
        <f>AVERAGEIF(A:A,A61,G:G)</f>
        <v>49.133636363636363</v>
      </c>
      <c r="J61" s="2">
        <f t="shared" si="16"/>
        <v>-7.5836363636363657</v>
      </c>
      <c r="K61" s="2">
        <f t="shared" si="17"/>
        <v>82.416363636363627</v>
      </c>
      <c r="L61" s="2">
        <f t="shared" si="18"/>
        <v>140.46829685919425</v>
      </c>
      <c r="M61" s="2">
        <f>SUMIF(A:A,A61,L:L)</f>
        <v>3571.3165229021256</v>
      </c>
      <c r="N61" s="3">
        <f t="shared" si="19"/>
        <v>3.9332357117718264E-2</v>
      </c>
      <c r="O61" s="6">
        <f t="shared" si="20"/>
        <v>25.42435982178969</v>
      </c>
      <c r="P61" s="3" t="str">
        <f t="shared" si="21"/>
        <v/>
      </c>
      <c r="Q61" s="3" t="str">
        <f>IF(ISNUMBER(P61),SUMIF(A:A,A61,P:P),"")</f>
        <v/>
      </c>
      <c r="R61" s="3" t="str">
        <f t="shared" si="22"/>
        <v/>
      </c>
      <c r="S61" s="7" t="str">
        <f t="shared" si="23"/>
        <v/>
      </c>
    </row>
    <row r="62" spans="1:19" x14ac:dyDescent="0.3">
      <c r="A62" s="1">
        <v>16</v>
      </c>
      <c r="B62" s="5">
        <v>0.69305555555555554</v>
      </c>
      <c r="C62" s="1" t="s">
        <v>19</v>
      </c>
      <c r="D62" s="1">
        <v>7</v>
      </c>
      <c r="E62" s="1">
        <v>11</v>
      </c>
      <c r="F62" s="1" t="s">
        <v>68</v>
      </c>
      <c r="G62" s="1">
        <v>34.07</v>
      </c>
      <c r="H62" s="1">
        <f>1+COUNTIFS(A:A,A62,G:G,"&gt;"&amp;G62)</f>
        <v>10</v>
      </c>
      <c r="I62" s="2">
        <f>AVERAGEIF(A:A,A62,G:G)</f>
        <v>49.133636363636363</v>
      </c>
      <c r="J62" s="2">
        <f t="shared" si="16"/>
        <v>-15.063636363636363</v>
      </c>
      <c r="K62" s="2">
        <f t="shared" si="17"/>
        <v>74.936363636363637</v>
      </c>
      <c r="L62" s="2">
        <f t="shared" si="18"/>
        <v>89.674084850084014</v>
      </c>
      <c r="M62" s="2">
        <f>SUMIF(A:A,A62,L:L)</f>
        <v>3571.3165229021256</v>
      </c>
      <c r="N62" s="3">
        <f t="shared" si="19"/>
        <v>2.5109531534105802E-2</v>
      </c>
      <c r="O62" s="6">
        <f t="shared" si="20"/>
        <v>39.825514014139166</v>
      </c>
      <c r="P62" s="3" t="str">
        <f t="shared" si="21"/>
        <v/>
      </c>
      <c r="Q62" s="3" t="str">
        <f>IF(ISNUMBER(P62),SUMIF(A:A,A62,P:P),"")</f>
        <v/>
      </c>
      <c r="R62" s="3" t="str">
        <f t="shared" si="22"/>
        <v/>
      </c>
      <c r="S62" s="7" t="str">
        <f t="shared" si="23"/>
        <v/>
      </c>
    </row>
    <row r="63" spans="1:19" x14ac:dyDescent="0.3">
      <c r="A63" s="1">
        <v>16</v>
      </c>
      <c r="B63" s="5">
        <v>0.69305555555555554</v>
      </c>
      <c r="C63" s="1" t="s">
        <v>19</v>
      </c>
      <c r="D63" s="1">
        <v>7</v>
      </c>
      <c r="E63" s="1">
        <v>16</v>
      </c>
      <c r="F63" s="1" t="s">
        <v>71</v>
      </c>
      <c r="G63" s="1">
        <v>21.04</v>
      </c>
      <c r="H63" s="1">
        <f>1+COUNTIFS(A:A,A63,G:G,"&gt;"&amp;G63)</f>
        <v>11</v>
      </c>
      <c r="I63" s="2">
        <f>AVERAGEIF(A:A,A63,G:G)</f>
        <v>49.133636363636363</v>
      </c>
      <c r="J63" s="2">
        <f t="shared" si="16"/>
        <v>-28.093636363636364</v>
      </c>
      <c r="K63" s="2">
        <f t="shared" si="17"/>
        <v>61.906363636363636</v>
      </c>
      <c r="L63" s="2">
        <f t="shared" si="18"/>
        <v>41.033213256004672</v>
      </c>
      <c r="M63" s="2">
        <f>SUMIF(A:A,A63,L:L)</f>
        <v>3571.3165229021256</v>
      </c>
      <c r="N63" s="3">
        <f t="shared" si="19"/>
        <v>1.1489660183539328E-2</v>
      </c>
      <c r="O63" s="6">
        <f t="shared" si="20"/>
        <v>87.034775966016028</v>
      </c>
      <c r="P63" s="3" t="str">
        <f t="shared" si="21"/>
        <v/>
      </c>
      <c r="Q63" s="3" t="str">
        <f>IF(ISNUMBER(P63),SUMIF(A:A,A63,P:P),"")</f>
        <v/>
      </c>
      <c r="R63" s="3" t="str">
        <f t="shared" si="22"/>
        <v/>
      </c>
      <c r="S63" s="7" t="str">
        <f t="shared" si="23"/>
        <v/>
      </c>
    </row>
    <row r="64" spans="1:19" x14ac:dyDescent="0.3">
      <c r="A64" s="1"/>
      <c r="B64" s="5"/>
      <c r="C64" s="1"/>
      <c r="D64" s="1"/>
      <c r="E64" s="1"/>
      <c r="F64" s="1"/>
      <c r="G64" s="1"/>
      <c r="H64" s="1"/>
      <c r="I64" s="2"/>
      <c r="J64" s="2"/>
      <c r="K64" s="2"/>
      <c r="L64" s="2"/>
      <c r="M64" s="2"/>
      <c r="N64" s="3"/>
      <c r="O64" s="6"/>
      <c r="P64" s="3"/>
      <c r="Q64" s="3"/>
      <c r="R64" s="3"/>
      <c r="S64" s="7"/>
    </row>
    <row r="65" spans="1:19" x14ac:dyDescent="0.3">
      <c r="A65" s="1">
        <v>20</v>
      </c>
      <c r="B65" s="5">
        <v>0.71736111111111101</v>
      </c>
      <c r="C65" s="1" t="s">
        <v>19</v>
      </c>
      <c r="D65" s="1">
        <v>8</v>
      </c>
      <c r="E65" s="1">
        <v>16</v>
      </c>
      <c r="F65" s="1" t="s">
        <v>82</v>
      </c>
      <c r="G65" s="1">
        <v>69.63</v>
      </c>
      <c r="H65" s="1">
        <f>1+COUNTIFS(A:A,A65,G:G,"&gt;"&amp;G65)</f>
        <v>1</v>
      </c>
      <c r="I65" s="2">
        <f>AVERAGEIF(A:A,A65,G:G)</f>
        <v>49.475000000000016</v>
      </c>
      <c r="J65" s="2">
        <f t="shared" ref="J65:J78" si="24">G65-I65</f>
        <v>20.15499999999998</v>
      </c>
      <c r="K65" s="2">
        <f t="shared" ref="K65:K78" si="25">90+J65</f>
        <v>110.15499999999997</v>
      </c>
      <c r="L65" s="2">
        <f t="shared" ref="L65:L78" si="26">EXP(0.06*K65)</f>
        <v>741.96346246942176</v>
      </c>
      <c r="M65" s="2">
        <f>SUMIF(A:A,A65,L:L)</f>
        <v>4316.5482961169191</v>
      </c>
      <c r="N65" s="3">
        <f t="shared" ref="N65:N78" si="27">L65/M65</f>
        <v>0.17188814107255032</v>
      </c>
      <c r="O65" s="6">
        <f t="shared" ref="O65:O78" si="28">1/N65</f>
        <v>5.817737010594124</v>
      </c>
      <c r="P65" s="3">
        <f t="shared" ref="P65:P78" si="29">IF(O65&gt;21,"",N65)</f>
        <v>0.17188814107255032</v>
      </c>
      <c r="Q65" s="3">
        <f>IF(ISNUMBER(P65),SUMIF(A:A,A65,P:P),"")</f>
        <v>0.86634154083867265</v>
      </c>
      <c r="R65" s="3">
        <f t="shared" ref="R65:R78" si="30">IFERROR(P65*(1/Q65),"")</f>
        <v>0.19840690186245932</v>
      </c>
      <c r="S65" s="7">
        <f t="shared" ref="S65:S78" si="31">IFERROR(1/R65,"")</f>
        <v>5.0401472459522871</v>
      </c>
    </row>
    <row r="66" spans="1:19" x14ac:dyDescent="0.3">
      <c r="A66" s="1">
        <v>20</v>
      </c>
      <c r="B66" s="5">
        <v>0.71736111111111101</v>
      </c>
      <c r="C66" s="1" t="s">
        <v>19</v>
      </c>
      <c r="D66" s="1">
        <v>8</v>
      </c>
      <c r="E66" s="1">
        <v>2</v>
      </c>
      <c r="F66" s="1" t="s">
        <v>73</v>
      </c>
      <c r="G66" s="1">
        <v>66.52</v>
      </c>
      <c r="H66" s="1">
        <f>1+COUNTIFS(A:A,A66,G:G,"&gt;"&amp;G66)</f>
        <v>2</v>
      </c>
      <c r="I66" s="2">
        <f>AVERAGEIF(A:A,A66,G:G)</f>
        <v>49.475000000000016</v>
      </c>
      <c r="J66" s="2">
        <f t="shared" si="24"/>
        <v>17.04499999999998</v>
      </c>
      <c r="K66" s="2">
        <f t="shared" si="25"/>
        <v>107.04499999999999</v>
      </c>
      <c r="L66" s="2">
        <f t="shared" si="26"/>
        <v>615.66316259063865</v>
      </c>
      <c r="M66" s="2">
        <f>SUMIF(A:A,A66,L:L)</f>
        <v>4316.5482961169191</v>
      </c>
      <c r="N66" s="3">
        <f t="shared" si="27"/>
        <v>0.14262858199559053</v>
      </c>
      <c r="O66" s="6">
        <f t="shared" si="28"/>
        <v>7.0112174292731577</v>
      </c>
      <c r="P66" s="3">
        <f t="shared" si="29"/>
        <v>0.14262858199559053</v>
      </c>
      <c r="Q66" s="3">
        <f>IF(ISNUMBER(P66),SUMIF(A:A,A66,P:P),"")</f>
        <v>0.86634154083867265</v>
      </c>
      <c r="R66" s="3">
        <f t="shared" si="30"/>
        <v>0.16463320211739724</v>
      </c>
      <c r="S66" s="7">
        <f t="shared" si="31"/>
        <v>6.0741089108314643</v>
      </c>
    </row>
    <row r="67" spans="1:19" x14ac:dyDescent="0.3">
      <c r="A67" s="1">
        <v>20</v>
      </c>
      <c r="B67" s="5">
        <v>0.71736111111111101</v>
      </c>
      <c r="C67" s="1" t="s">
        <v>19</v>
      </c>
      <c r="D67" s="1">
        <v>8</v>
      </c>
      <c r="E67" s="1">
        <v>11</v>
      </c>
      <c r="F67" s="1" t="s">
        <v>79</v>
      </c>
      <c r="G67" s="1">
        <v>63.59</v>
      </c>
      <c r="H67" s="1">
        <f>1+COUNTIFS(A:A,A67,G:G,"&gt;"&amp;G67)</f>
        <v>3</v>
      </c>
      <c r="I67" s="2">
        <f>AVERAGEIF(A:A,A67,G:G)</f>
        <v>49.475000000000016</v>
      </c>
      <c r="J67" s="2">
        <f t="shared" si="24"/>
        <v>14.114999999999988</v>
      </c>
      <c r="K67" s="2">
        <f t="shared" si="25"/>
        <v>104.11499999999998</v>
      </c>
      <c r="L67" s="2">
        <f t="shared" si="26"/>
        <v>516.40947139346395</v>
      </c>
      <c r="M67" s="2">
        <f>SUMIF(A:A,A67,L:L)</f>
        <v>4316.5482961169191</v>
      </c>
      <c r="N67" s="3">
        <f t="shared" si="27"/>
        <v>0.11963481837050581</v>
      </c>
      <c r="O67" s="6">
        <f t="shared" si="28"/>
        <v>8.3587705788379001</v>
      </c>
      <c r="P67" s="3">
        <f t="shared" si="29"/>
        <v>0.11963481837050581</v>
      </c>
      <c r="Q67" s="3">
        <f>IF(ISNUMBER(P67),SUMIF(A:A,A67,P:P),"")</f>
        <v>0.86634154083867265</v>
      </c>
      <c r="R67" s="3">
        <f t="shared" si="30"/>
        <v>0.13809197958427788</v>
      </c>
      <c r="S67" s="7">
        <f t="shared" si="31"/>
        <v>7.2415501827873898</v>
      </c>
    </row>
    <row r="68" spans="1:19" x14ac:dyDescent="0.3">
      <c r="A68" s="1">
        <v>20</v>
      </c>
      <c r="B68" s="5">
        <v>0.71736111111111101</v>
      </c>
      <c r="C68" s="1" t="s">
        <v>19</v>
      </c>
      <c r="D68" s="1">
        <v>8</v>
      </c>
      <c r="E68" s="1">
        <v>4</v>
      </c>
      <c r="F68" s="1" t="s">
        <v>75</v>
      </c>
      <c r="G68" s="1">
        <v>61.83</v>
      </c>
      <c r="H68" s="1">
        <f>1+COUNTIFS(A:A,A68,G:G,"&gt;"&amp;G68)</f>
        <v>4</v>
      </c>
      <c r="I68" s="2">
        <f>AVERAGEIF(A:A,A68,G:G)</f>
        <v>49.475000000000016</v>
      </c>
      <c r="J68" s="2">
        <f t="shared" si="24"/>
        <v>12.354999999999983</v>
      </c>
      <c r="K68" s="2">
        <f t="shared" si="25"/>
        <v>102.35499999999999</v>
      </c>
      <c r="L68" s="2">
        <f t="shared" si="26"/>
        <v>464.65723279663661</v>
      </c>
      <c r="M68" s="2">
        <f>SUMIF(A:A,A68,L:L)</f>
        <v>4316.5482961169191</v>
      </c>
      <c r="N68" s="3">
        <f t="shared" si="27"/>
        <v>0.10764555402163183</v>
      </c>
      <c r="O68" s="6">
        <f t="shared" si="28"/>
        <v>9.2897473480330248</v>
      </c>
      <c r="P68" s="3">
        <f t="shared" si="29"/>
        <v>0.10764555402163183</v>
      </c>
      <c r="Q68" s="3">
        <f>IF(ISNUMBER(P68),SUMIF(A:A,A68,P:P),"")</f>
        <v>0.86634154083867265</v>
      </c>
      <c r="R68" s="3">
        <f t="shared" si="30"/>
        <v>0.12425302140934419</v>
      </c>
      <c r="S68" s="7">
        <f t="shared" si="31"/>
        <v>8.0480940314969036</v>
      </c>
    </row>
    <row r="69" spans="1:19" x14ac:dyDescent="0.3">
      <c r="A69" s="1">
        <v>20</v>
      </c>
      <c r="B69" s="5">
        <v>0.71736111111111101</v>
      </c>
      <c r="C69" s="1" t="s">
        <v>19</v>
      </c>
      <c r="D69" s="1">
        <v>8</v>
      </c>
      <c r="E69" s="1">
        <v>8</v>
      </c>
      <c r="F69" s="1" t="s">
        <v>78</v>
      </c>
      <c r="G69" s="1">
        <v>59.14</v>
      </c>
      <c r="H69" s="1">
        <f>1+COUNTIFS(A:A,A69,G:G,"&gt;"&amp;G69)</f>
        <v>5</v>
      </c>
      <c r="I69" s="2">
        <f>AVERAGEIF(A:A,A69,G:G)</f>
        <v>49.475000000000016</v>
      </c>
      <c r="J69" s="2">
        <f t="shared" si="24"/>
        <v>9.6649999999999849</v>
      </c>
      <c r="K69" s="2">
        <f t="shared" si="25"/>
        <v>99.664999999999992</v>
      </c>
      <c r="L69" s="2">
        <f t="shared" si="26"/>
        <v>395.40082609564388</v>
      </c>
      <c r="M69" s="2">
        <f>SUMIF(A:A,A69,L:L)</f>
        <v>4316.5482961169191</v>
      </c>
      <c r="N69" s="3">
        <f t="shared" si="27"/>
        <v>9.1601158835947369E-2</v>
      </c>
      <c r="O69" s="6">
        <f t="shared" si="28"/>
        <v>10.916892457560989</v>
      </c>
      <c r="P69" s="3">
        <f t="shared" si="29"/>
        <v>9.1601158835947369E-2</v>
      </c>
      <c r="Q69" s="3">
        <f>IF(ISNUMBER(P69),SUMIF(A:A,A69,P:P),"")</f>
        <v>0.86634154083867265</v>
      </c>
      <c r="R69" s="3">
        <f t="shared" si="30"/>
        <v>0.1057333101530278</v>
      </c>
      <c r="S69" s="7">
        <f t="shared" si="31"/>
        <v>9.4577574328534713</v>
      </c>
    </row>
    <row r="70" spans="1:19" x14ac:dyDescent="0.3">
      <c r="A70" s="1">
        <v>20</v>
      </c>
      <c r="B70" s="5">
        <v>0.71736111111111101</v>
      </c>
      <c r="C70" s="1" t="s">
        <v>19</v>
      </c>
      <c r="D70" s="1">
        <v>8</v>
      </c>
      <c r="E70" s="1">
        <v>3</v>
      </c>
      <c r="F70" s="1" t="s">
        <v>74</v>
      </c>
      <c r="G70" s="1">
        <v>58.16</v>
      </c>
      <c r="H70" s="1">
        <f>1+COUNTIFS(A:A,A70,G:G,"&gt;"&amp;G70)</f>
        <v>6</v>
      </c>
      <c r="I70" s="2">
        <f>AVERAGEIF(A:A,A70,G:G)</f>
        <v>49.475000000000016</v>
      </c>
      <c r="J70" s="2">
        <f t="shared" si="24"/>
        <v>8.684999999999981</v>
      </c>
      <c r="K70" s="2">
        <f t="shared" si="25"/>
        <v>98.684999999999974</v>
      </c>
      <c r="L70" s="2">
        <f t="shared" si="26"/>
        <v>372.82159215316835</v>
      </c>
      <c r="M70" s="2">
        <f>SUMIF(A:A,A70,L:L)</f>
        <v>4316.5482961169191</v>
      </c>
      <c r="N70" s="3">
        <f t="shared" si="27"/>
        <v>8.6370304830957464E-2</v>
      </c>
      <c r="O70" s="6">
        <f t="shared" si="28"/>
        <v>11.578053382550674</v>
      </c>
      <c r="P70" s="3">
        <f t="shared" si="29"/>
        <v>8.6370304830957464E-2</v>
      </c>
      <c r="Q70" s="3">
        <f>IF(ISNUMBER(P70),SUMIF(A:A,A70,P:P),"")</f>
        <v>0.86634154083867265</v>
      </c>
      <c r="R70" s="3">
        <f t="shared" si="30"/>
        <v>9.9695444301730732E-2</v>
      </c>
      <c r="S70" s="7">
        <f t="shared" si="31"/>
        <v>10.030548607351358</v>
      </c>
    </row>
    <row r="71" spans="1:19" x14ac:dyDescent="0.3">
      <c r="A71" s="1">
        <v>20</v>
      </c>
      <c r="B71" s="5">
        <v>0.71736111111111101</v>
      </c>
      <c r="C71" s="1" t="s">
        <v>19</v>
      </c>
      <c r="D71" s="1">
        <v>8</v>
      </c>
      <c r="E71" s="1">
        <v>17</v>
      </c>
      <c r="F71" s="1" t="s">
        <v>83</v>
      </c>
      <c r="G71" s="1">
        <v>56.63</v>
      </c>
      <c r="H71" s="1">
        <f>1+COUNTIFS(A:A,A71,G:G,"&gt;"&amp;G71)</f>
        <v>7</v>
      </c>
      <c r="I71" s="2">
        <f>AVERAGEIF(A:A,A71,G:G)</f>
        <v>49.475000000000016</v>
      </c>
      <c r="J71" s="2">
        <f t="shared" si="24"/>
        <v>7.1549999999999869</v>
      </c>
      <c r="K71" s="2">
        <f t="shared" si="25"/>
        <v>97.154999999999987</v>
      </c>
      <c r="L71" s="2">
        <f t="shared" si="26"/>
        <v>340.1205113648208</v>
      </c>
      <c r="M71" s="2">
        <f>SUMIF(A:A,A71,L:L)</f>
        <v>4316.5482961169191</v>
      </c>
      <c r="N71" s="3">
        <f t="shared" si="27"/>
        <v>7.8794557139737417E-2</v>
      </c>
      <c r="O71" s="6">
        <f t="shared" si="28"/>
        <v>12.691231936573487</v>
      </c>
      <c r="P71" s="3">
        <f t="shared" si="29"/>
        <v>7.8794557139737417E-2</v>
      </c>
      <c r="Q71" s="3">
        <f>IF(ISNUMBER(P71),SUMIF(A:A,A71,P:P),"")</f>
        <v>0.86634154083867265</v>
      </c>
      <c r="R71" s="3">
        <f t="shared" si="30"/>
        <v>9.0950916498196976E-2</v>
      </c>
      <c r="S71" s="7">
        <f t="shared" si="31"/>
        <v>10.994941431072046</v>
      </c>
    </row>
    <row r="72" spans="1:19" x14ac:dyDescent="0.3">
      <c r="A72" s="1">
        <v>20</v>
      </c>
      <c r="B72" s="5">
        <v>0.71736111111111101</v>
      </c>
      <c r="C72" s="1" t="s">
        <v>19</v>
      </c>
      <c r="D72" s="1">
        <v>8</v>
      </c>
      <c r="E72" s="1">
        <v>7</v>
      </c>
      <c r="F72" s="1" t="s">
        <v>77</v>
      </c>
      <c r="G72" s="1">
        <v>54.12</v>
      </c>
      <c r="H72" s="1">
        <f>1+COUNTIFS(A:A,A72,G:G,"&gt;"&amp;G72)</f>
        <v>8</v>
      </c>
      <c r="I72" s="2">
        <f>AVERAGEIF(A:A,A72,G:G)</f>
        <v>49.475000000000016</v>
      </c>
      <c r="J72" s="2">
        <f t="shared" si="24"/>
        <v>4.6449999999999818</v>
      </c>
      <c r="K72" s="2">
        <f t="shared" si="25"/>
        <v>94.644999999999982</v>
      </c>
      <c r="L72" s="2">
        <f t="shared" si="26"/>
        <v>292.56884309868553</v>
      </c>
      <c r="M72" s="2">
        <f>SUMIF(A:A,A72,L:L)</f>
        <v>4316.5482961169191</v>
      </c>
      <c r="N72" s="3">
        <f t="shared" si="27"/>
        <v>6.7778424571752066E-2</v>
      </c>
      <c r="O72" s="6">
        <f t="shared" si="28"/>
        <v>14.753957565675979</v>
      </c>
      <c r="P72" s="3">
        <f t="shared" si="29"/>
        <v>6.7778424571752066E-2</v>
      </c>
      <c r="Q72" s="3">
        <f>IF(ISNUMBER(P72),SUMIF(A:A,A72,P:P),"")</f>
        <v>0.86634154083867265</v>
      </c>
      <c r="R72" s="3">
        <f t="shared" si="30"/>
        <v>7.8235224073566104E-2</v>
      </c>
      <c r="S72" s="7">
        <f t="shared" si="31"/>
        <v>12.781966330916116</v>
      </c>
    </row>
    <row r="73" spans="1:19" x14ac:dyDescent="0.3">
      <c r="A73" s="1">
        <v>20</v>
      </c>
      <c r="B73" s="5">
        <v>0.71736111111111101</v>
      </c>
      <c r="C73" s="1" t="s">
        <v>19</v>
      </c>
      <c r="D73" s="1">
        <v>8</v>
      </c>
      <c r="E73" s="1">
        <v>12</v>
      </c>
      <c r="F73" s="1" t="s">
        <v>80</v>
      </c>
      <c r="G73" s="1">
        <v>45.6</v>
      </c>
      <c r="H73" s="1">
        <f>1+COUNTIFS(A:A,A73,G:G,"&gt;"&amp;G73)</f>
        <v>9</v>
      </c>
      <c r="I73" s="2">
        <f>AVERAGEIF(A:A,A73,G:G)</f>
        <v>49.475000000000016</v>
      </c>
      <c r="J73" s="2">
        <f t="shared" si="24"/>
        <v>-3.8750000000000142</v>
      </c>
      <c r="K73" s="2">
        <f t="shared" si="25"/>
        <v>86.124999999999986</v>
      </c>
      <c r="L73" s="2">
        <f t="shared" si="26"/>
        <v>175.47559966639668</v>
      </c>
      <c r="M73" s="2">
        <f>SUMIF(A:A,A73,L:L)</f>
        <v>4316.5482961169191</v>
      </c>
      <c r="N73" s="3">
        <f t="shared" si="27"/>
        <v>4.0651832813790367E-2</v>
      </c>
      <c r="O73" s="6">
        <f t="shared" si="28"/>
        <v>24.599136884690939</v>
      </c>
      <c r="P73" s="3" t="str">
        <f t="shared" si="29"/>
        <v/>
      </c>
      <c r="Q73" s="3" t="str">
        <f>IF(ISNUMBER(P73),SUMIF(A:A,A73,P:P),"")</f>
        <v/>
      </c>
      <c r="R73" s="3" t="str">
        <f t="shared" si="30"/>
        <v/>
      </c>
      <c r="S73" s="7" t="str">
        <f t="shared" si="31"/>
        <v/>
      </c>
    </row>
    <row r="74" spans="1:19" x14ac:dyDescent="0.3">
      <c r="A74" s="1">
        <v>20</v>
      </c>
      <c r="B74" s="5">
        <v>0.71736111111111101</v>
      </c>
      <c r="C74" s="1" t="s">
        <v>19</v>
      </c>
      <c r="D74" s="1">
        <v>8</v>
      </c>
      <c r="E74" s="1">
        <v>14</v>
      </c>
      <c r="F74" s="1" t="s">
        <v>81</v>
      </c>
      <c r="G74" s="1">
        <v>38.08</v>
      </c>
      <c r="H74" s="1">
        <f>1+COUNTIFS(A:A,A74,G:G,"&gt;"&amp;G74)</f>
        <v>10</v>
      </c>
      <c r="I74" s="2">
        <f>AVERAGEIF(A:A,A74,G:G)</f>
        <v>49.475000000000016</v>
      </c>
      <c r="J74" s="2">
        <f t="shared" si="24"/>
        <v>-11.395000000000017</v>
      </c>
      <c r="K74" s="2">
        <f t="shared" si="25"/>
        <v>78.60499999999999</v>
      </c>
      <c r="L74" s="2">
        <f t="shared" si="26"/>
        <v>111.75399697855995</v>
      </c>
      <c r="M74" s="2">
        <f>SUMIF(A:A,A74,L:L)</f>
        <v>4316.5482961169191</v>
      </c>
      <c r="N74" s="3">
        <f t="shared" si="27"/>
        <v>2.5889666768953247E-2</v>
      </c>
      <c r="O74" s="6">
        <f t="shared" si="28"/>
        <v>38.62544886824093</v>
      </c>
      <c r="P74" s="3" t="str">
        <f t="shared" si="29"/>
        <v/>
      </c>
      <c r="Q74" s="3" t="str">
        <f>IF(ISNUMBER(P74),SUMIF(A:A,A74,P:P),"")</f>
        <v/>
      </c>
      <c r="R74" s="3" t="str">
        <f t="shared" si="30"/>
        <v/>
      </c>
      <c r="S74" s="7" t="str">
        <f t="shared" si="31"/>
        <v/>
      </c>
    </row>
    <row r="75" spans="1:19" x14ac:dyDescent="0.3">
      <c r="A75" s="1">
        <v>20</v>
      </c>
      <c r="B75" s="5">
        <v>0.71736111111111101</v>
      </c>
      <c r="C75" s="1" t="s">
        <v>19</v>
      </c>
      <c r="D75" s="1">
        <v>8</v>
      </c>
      <c r="E75" s="1">
        <v>1</v>
      </c>
      <c r="F75" s="1" t="s">
        <v>72</v>
      </c>
      <c r="G75" s="1">
        <v>37.33</v>
      </c>
      <c r="H75" s="1">
        <f>1+COUNTIFS(A:A,A75,G:G,"&gt;"&amp;G75)</f>
        <v>11</v>
      </c>
      <c r="I75" s="2">
        <f>AVERAGEIF(A:A,A75,G:G)</f>
        <v>49.475000000000016</v>
      </c>
      <c r="J75" s="2">
        <f t="shared" si="24"/>
        <v>-12.145000000000017</v>
      </c>
      <c r="K75" s="2">
        <f t="shared" si="25"/>
        <v>77.85499999999999</v>
      </c>
      <c r="L75" s="2">
        <f t="shared" si="26"/>
        <v>106.83653969628718</v>
      </c>
      <c r="M75" s="2">
        <f>SUMIF(A:A,A75,L:L)</f>
        <v>4316.5482961169191</v>
      </c>
      <c r="N75" s="3">
        <f t="shared" si="27"/>
        <v>2.4750456236617393E-2</v>
      </c>
      <c r="O75" s="6">
        <f t="shared" si="28"/>
        <v>40.40329561765963</v>
      </c>
      <c r="P75" s="3" t="str">
        <f t="shared" si="29"/>
        <v/>
      </c>
      <c r="Q75" s="3" t="str">
        <f>IF(ISNUMBER(P75),SUMIF(A:A,A75,P:P),"")</f>
        <v/>
      </c>
      <c r="R75" s="3" t="str">
        <f t="shared" si="30"/>
        <v/>
      </c>
      <c r="S75" s="7" t="str">
        <f t="shared" si="31"/>
        <v/>
      </c>
    </row>
    <row r="76" spans="1:19" x14ac:dyDescent="0.3">
      <c r="A76" s="1">
        <v>20</v>
      </c>
      <c r="B76" s="5">
        <v>0.71736111111111101</v>
      </c>
      <c r="C76" s="1" t="s">
        <v>19</v>
      </c>
      <c r="D76" s="1">
        <v>8</v>
      </c>
      <c r="E76" s="1">
        <v>5</v>
      </c>
      <c r="F76" s="1" t="s">
        <v>76</v>
      </c>
      <c r="G76" s="1">
        <v>33.69</v>
      </c>
      <c r="H76" s="1">
        <f>1+COUNTIFS(A:A,A76,G:G,"&gt;"&amp;G76)</f>
        <v>12</v>
      </c>
      <c r="I76" s="2">
        <f>AVERAGEIF(A:A,A76,G:G)</f>
        <v>49.475000000000016</v>
      </c>
      <c r="J76" s="2">
        <f t="shared" si="24"/>
        <v>-15.785000000000018</v>
      </c>
      <c r="K76" s="2">
        <f t="shared" si="25"/>
        <v>74.214999999999975</v>
      </c>
      <c r="L76" s="2">
        <f t="shared" si="26"/>
        <v>85.875622549418125</v>
      </c>
      <c r="M76" s="2">
        <f>SUMIF(A:A,A76,L:L)</f>
        <v>4316.5482961169191</v>
      </c>
      <c r="N76" s="3">
        <f t="shared" si="27"/>
        <v>1.9894512156083167E-2</v>
      </c>
      <c r="O76" s="6">
        <f t="shared" si="28"/>
        <v>50.265117945816478</v>
      </c>
      <c r="P76" s="3" t="str">
        <f t="shared" si="29"/>
        <v/>
      </c>
      <c r="Q76" s="3" t="str">
        <f>IF(ISNUMBER(P76),SUMIF(A:A,A76,P:P),"")</f>
        <v/>
      </c>
      <c r="R76" s="3" t="str">
        <f t="shared" si="30"/>
        <v/>
      </c>
      <c r="S76" s="7" t="str">
        <f t="shared" si="31"/>
        <v/>
      </c>
    </row>
    <row r="77" spans="1:19" x14ac:dyDescent="0.3">
      <c r="A77" s="1">
        <v>20</v>
      </c>
      <c r="B77" s="5">
        <v>0.71736111111111101</v>
      </c>
      <c r="C77" s="1" t="s">
        <v>19</v>
      </c>
      <c r="D77" s="1">
        <v>8</v>
      </c>
      <c r="E77" s="1">
        <v>19</v>
      </c>
      <c r="F77" s="1" t="s">
        <v>85</v>
      </c>
      <c r="G77" s="1">
        <v>24.48</v>
      </c>
      <c r="H77" s="1">
        <f>1+COUNTIFS(A:A,A77,G:G,"&gt;"&amp;G77)</f>
        <v>13</v>
      </c>
      <c r="I77" s="2">
        <f>AVERAGEIF(A:A,A77,G:G)</f>
        <v>49.475000000000016</v>
      </c>
      <c r="J77" s="2">
        <f t="shared" si="24"/>
        <v>-24.995000000000015</v>
      </c>
      <c r="K77" s="2">
        <f t="shared" si="25"/>
        <v>65.004999999999981</v>
      </c>
      <c r="L77" s="2">
        <f t="shared" si="26"/>
        <v>49.417272063594311</v>
      </c>
      <c r="M77" s="2">
        <f>SUMIF(A:A,A77,L:L)</f>
        <v>4316.5482961169191</v>
      </c>
      <c r="N77" s="3">
        <f t="shared" si="27"/>
        <v>1.1448330627517617E-2</v>
      </c>
      <c r="O77" s="6">
        <f t="shared" si="28"/>
        <v>87.348979736518459</v>
      </c>
      <c r="P77" s="3" t="str">
        <f t="shared" si="29"/>
        <v/>
      </c>
      <c r="Q77" s="3" t="str">
        <f>IF(ISNUMBER(P77),SUMIF(A:A,A77,P:P),"")</f>
        <v/>
      </c>
      <c r="R77" s="3" t="str">
        <f t="shared" si="30"/>
        <v/>
      </c>
      <c r="S77" s="7" t="str">
        <f t="shared" si="31"/>
        <v/>
      </c>
    </row>
    <row r="78" spans="1:19" x14ac:dyDescent="0.3">
      <c r="A78" s="1">
        <v>20</v>
      </c>
      <c r="B78" s="5">
        <v>0.71736111111111101</v>
      </c>
      <c r="C78" s="1" t="s">
        <v>19</v>
      </c>
      <c r="D78" s="1">
        <v>8</v>
      </c>
      <c r="E78" s="1">
        <v>18</v>
      </c>
      <c r="F78" s="1" t="s">
        <v>84</v>
      </c>
      <c r="G78" s="1">
        <v>23.85</v>
      </c>
      <c r="H78" s="1">
        <f>1+COUNTIFS(A:A,A78,G:G,"&gt;"&amp;G78)</f>
        <v>14</v>
      </c>
      <c r="I78" s="2">
        <f>AVERAGEIF(A:A,A78,G:G)</f>
        <v>49.475000000000016</v>
      </c>
      <c r="J78" s="2">
        <f t="shared" si="24"/>
        <v>-25.625000000000014</v>
      </c>
      <c r="K78" s="2">
        <f t="shared" si="25"/>
        <v>64.374999999999986</v>
      </c>
      <c r="L78" s="2">
        <f t="shared" si="26"/>
        <v>47.584163200183617</v>
      </c>
      <c r="M78" s="2">
        <f>SUMIF(A:A,A78,L:L)</f>
        <v>4316.5482961169191</v>
      </c>
      <c r="N78" s="3">
        <f t="shared" si="27"/>
        <v>1.1023660558365438E-2</v>
      </c>
      <c r="O78" s="6">
        <f t="shared" si="28"/>
        <v>90.713968804231541</v>
      </c>
      <c r="P78" s="3" t="str">
        <f t="shared" si="29"/>
        <v/>
      </c>
      <c r="Q78" s="3" t="str">
        <f>IF(ISNUMBER(P78),SUMIF(A:A,A78,P:P),"")</f>
        <v/>
      </c>
      <c r="R78" s="3" t="str">
        <f t="shared" si="30"/>
        <v/>
      </c>
      <c r="S78" s="7" t="str">
        <f t="shared" si="31"/>
        <v/>
      </c>
    </row>
  </sheetData>
  <autoFilter ref="A7:S37" xr:uid="{00000000-0009-0000-0000-000000000000}"/>
  <sortState xmlns:xlrd2="http://schemas.microsoft.com/office/spreadsheetml/2017/richdata2" ref="A8:T78">
    <sortCondition ref="B8:B78"/>
    <sortCondition ref="H8:H78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39:G1048576 G7"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38"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1" fitToHeight="0" orientation="portrait" r:id="rId1"/>
  <rowBreaks count="1" manualBreakCount="1">
    <brk id="5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28092022 -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2022-09-27T22:37:14Z</cp:lastPrinted>
  <dcterms:created xsi:type="dcterms:W3CDTF">2016-03-11T05:58:01Z</dcterms:created>
  <dcterms:modified xsi:type="dcterms:W3CDTF">2022-09-27T22:37:26Z</dcterms:modified>
</cp:coreProperties>
</file>