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F055416D-3C1A-4262-B5CB-671FD1CFCC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1112022 - Sunshine Coast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11112022 - Sunshine Coast'!$A$7:$S$7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I8" i="1"/>
  <c r="J8" i="1" s="1"/>
  <c r="K8" i="1" s="1"/>
  <c r="L8" i="1" s="1"/>
  <c r="H9" i="1"/>
  <c r="I9" i="1"/>
  <c r="J9" i="1" s="1"/>
  <c r="K9" i="1" s="1"/>
  <c r="L9" i="1" s="1"/>
  <c r="H11" i="1"/>
  <c r="I11" i="1"/>
  <c r="J11" i="1" s="1"/>
  <c r="K11" i="1" s="1"/>
  <c r="L11" i="1" s="1"/>
  <c r="H13" i="1"/>
  <c r="I13" i="1"/>
  <c r="J13" i="1" s="1"/>
  <c r="K13" i="1" s="1"/>
  <c r="L13" i="1" s="1"/>
  <c r="H10" i="1"/>
  <c r="I10" i="1"/>
  <c r="J10" i="1" s="1"/>
  <c r="K10" i="1" s="1"/>
  <c r="L10" i="1" s="1"/>
  <c r="H14" i="1"/>
  <c r="I14" i="1"/>
  <c r="J14" i="1" s="1"/>
  <c r="K14" i="1" s="1"/>
  <c r="L14" i="1" s="1"/>
  <c r="H12" i="1"/>
  <c r="I12" i="1"/>
  <c r="J12" i="1" s="1"/>
  <c r="K12" i="1" s="1"/>
  <c r="L12" i="1" s="1"/>
  <c r="H15" i="1"/>
  <c r="I15" i="1"/>
  <c r="J15" i="1" s="1"/>
  <c r="K15" i="1" s="1"/>
  <c r="L15" i="1" s="1"/>
  <c r="H16" i="1"/>
  <c r="I16" i="1"/>
  <c r="J16" i="1" s="1"/>
  <c r="K16" i="1" s="1"/>
  <c r="L16" i="1" s="1"/>
  <c r="H24" i="1"/>
  <c r="I24" i="1"/>
  <c r="J24" i="1" s="1"/>
  <c r="K24" i="1" s="1"/>
  <c r="L24" i="1" s="1"/>
  <c r="H23" i="1"/>
  <c r="I23" i="1"/>
  <c r="J23" i="1" s="1"/>
  <c r="K23" i="1" s="1"/>
  <c r="L23" i="1" s="1"/>
  <c r="H25" i="1"/>
  <c r="I25" i="1"/>
  <c r="J25" i="1" s="1"/>
  <c r="K25" i="1" s="1"/>
  <c r="L25" i="1" s="1"/>
  <c r="H19" i="1"/>
  <c r="I19" i="1"/>
  <c r="J19" i="1" s="1"/>
  <c r="K19" i="1" s="1"/>
  <c r="L19" i="1" s="1"/>
  <c r="H20" i="1"/>
  <c r="I20" i="1"/>
  <c r="J20" i="1" s="1"/>
  <c r="K20" i="1" s="1"/>
  <c r="L20" i="1" s="1"/>
  <c r="H21" i="1"/>
  <c r="I21" i="1"/>
  <c r="J21" i="1" s="1"/>
  <c r="K21" i="1" s="1"/>
  <c r="L21" i="1" s="1"/>
  <c r="H18" i="1"/>
  <c r="I18" i="1"/>
  <c r="J18" i="1" s="1"/>
  <c r="K18" i="1" s="1"/>
  <c r="L18" i="1" s="1"/>
  <c r="H26" i="1"/>
  <c r="I26" i="1"/>
  <c r="J26" i="1" s="1"/>
  <c r="K26" i="1" s="1"/>
  <c r="L26" i="1" s="1"/>
  <c r="H27" i="1"/>
  <c r="I27" i="1"/>
  <c r="J27" i="1" s="1"/>
  <c r="K27" i="1" s="1"/>
  <c r="L27" i="1" s="1"/>
  <c r="H22" i="1"/>
  <c r="I22" i="1"/>
  <c r="J22" i="1" s="1"/>
  <c r="K22" i="1" s="1"/>
  <c r="L22" i="1" s="1"/>
  <c r="H29" i="1"/>
  <c r="I29" i="1"/>
  <c r="J29" i="1" s="1"/>
  <c r="K29" i="1" s="1"/>
  <c r="L29" i="1" s="1"/>
  <c r="H38" i="1"/>
  <c r="I38" i="1"/>
  <c r="J38" i="1" s="1"/>
  <c r="K38" i="1" s="1"/>
  <c r="L38" i="1" s="1"/>
  <c r="H34" i="1"/>
  <c r="I34" i="1"/>
  <c r="J34" i="1" s="1"/>
  <c r="K34" i="1" s="1"/>
  <c r="L34" i="1" s="1"/>
  <c r="H33" i="1"/>
  <c r="I33" i="1"/>
  <c r="J33" i="1" s="1"/>
  <c r="K33" i="1" s="1"/>
  <c r="L33" i="1" s="1"/>
  <c r="H39" i="1"/>
  <c r="I39" i="1"/>
  <c r="J39" i="1" s="1"/>
  <c r="K39" i="1" s="1"/>
  <c r="L39" i="1" s="1"/>
  <c r="H41" i="1"/>
  <c r="I41" i="1"/>
  <c r="J41" i="1" s="1"/>
  <c r="K41" i="1" s="1"/>
  <c r="L41" i="1" s="1"/>
  <c r="H36" i="1"/>
  <c r="I36" i="1"/>
  <c r="J36" i="1" s="1"/>
  <c r="K36" i="1" s="1"/>
  <c r="L36" i="1" s="1"/>
  <c r="H32" i="1"/>
  <c r="I32" i="1"/>
  <c r="J32" i="1" s="1"/>
  <c r="K32" i="1" s="1"/>
  <c r="L32" i="1" s="1"/>
  <c r="H30" i="1"/>
  <c r="I30" i="1"/>
  <c r="J30" i="1" s="1"/>
  <c r="K30" i="1" s="1"/>
  <c r="L30" i="1" s="1"/>
  <c r="H37" i="1"/>
  <c r="I37" i="1"/>
  <c r="J37" i="1" s="1"/>
  <c r="K37" i="1" s="1"/>
  <c r="L37" i="1" s="1"/>
  <c r="H31" i="1"/>
  <c r="I31" i="1"/>
  <c r="J31" i="1" s="1"/>
  <c r="K31" i="1" s="1"/>
  <c r="L31" i="1" s="1"/>
  <c r="H35" i="1"/>
  <c r="I35" i="1"/>
  <c r="J35" i="1" s="1"/>
  <c r="K35" i="1" s="1"/>
  <c r="L35" i="1" s="1"/>
  <c r="H42" i="1"/>
  <c r="I42" i="1"/>
  <c r="J42" i="1" s="1"/>
  <c r="K42" i="1" s="1"/>
  <c r="L42" i="1" s="1"/>
  <c r="H40" i="1"/>
  <c r="I40" i="1"/>
  <c r="J40" i="1" s="1"/>
  <c r="K40" i="1" s="1"/>
  <c r="L40" i="1" s="1"/>
  <c r="H44" i="1"/>
  <c r="I44" i="1"/>
  <c r="J44" i="1" s="1"/>
  <c r="K44" i="1" s="1"/>
  <c r="L44" i="1" s="1"/>
  <c r="H50" i="1"/>
  <c r="I50" i="1"/>
  <c r="J50" i="1" s="1"/>
  <c r="K50" i="1" s="1"/>
  <c r="L50" i="1" s="1"/>
  <c r="H52" i="1"/>
  <c r="I52" i="1"/>
  <c r="J52" i="1" s="1"/>
  <c r="K52" i="1" s="1"/>
  <c r="L52" i="1" s="1"/>
  <c r="H45" i="1"/>
  <c r="I45" i="1"/>
  <c r="J45" i="1" s="1"/>
  <c r="K45" i="1" s="1"/>
  <c r="L45" i="1" s="1"/>
  <c r="H47" i="1"/>
  <c r="I47" i="1"/>
  <c r="J47" i="1" s="1"/>
  <c r="K47" i="1" s="1"/>
  <c r="L47" i="1" s="1"/>
  <c r="H53" i="1"/>
  <c r="I53" i="1"/>
  <c r="J53" i="1" s="1"/>
  <c r="K53" i="1" s="1"/>
  <c r="L53" i="1" s="1"/>
  <c r="H48" i="1"/>
  <c r="I48" i="1"/>
  <c r="J48" i="1" s="1"/>
  <c r="K48" i="1" s="1"/>
  <c r="L48" i="1" s="1"/>
  <c r="H54" i="1"/>
  <c r="I54" i="1"/>
  <c r="J54" i="1" s="1"/>
  <c r="K54" i="1" s="1"/>
  <c r="L54" i="1" s="1"/>
  <c r="H46" i="1"/>
  <c r="I46" i="1"/>
  <c r="J46" i="1" s="1"/>
  <c r="K46" i="1" s="1"/>
  <c r="L46" i="1" s="1"/>
  <c r="H51" i="1"/>
  <c r="I51" i="1"/>
  <c r="J51" i="1" s="1"/>
  <c r="K51" i="1" s="1"/>
  <c r="L51" i="1" s="1"/>
  <c r="H49" i="1"/>
  <c r="I49" i="1"/>
  <c r="J49" i="1" s="1"/>
  <c r="K49" i="1" s="1"/>
  <c r="L49" i="1" s="1"/>
  <c r="H59" i="1"/>
  <c r="I59" i="1"/>
  <c r="J59" i="1" s="1"/>
  <c r="K59" i="1" s="1"/>
  <c r="L59" i="1" s="1"/>
  <c r="H56" i="1"/>
  <c r="I56" i="1"/>
  <c r="J56" i="1" s="1"/>
  <c r="K56" i="1" s="1"/>
  <c r="L56" i="1" s="1"/>
  <c r="H58" i="1"/>
  <c r="I58" i="1"/>
  <c r="J58" i="1" s="1"/>
  <c r="K58" i="1" s="1"/>
  <c r="L58" i="1" s="1"/>
  <c r="H61" i="1"/>
  <c r="I61" i="1"/>
  <c r="J61" i="1" s="1"/>
  <c r="K61" i="1" s="1"/>
  <c r="L61" i="1" s="1"/>
  <c r="H63" i="1"/>
  <c r="I63" i="1"/>
  <c r="J63" i="1" s="1"/>
  <c r="K63" i="1" s="1"/>
  <c r="L63" i="1" s="1"/>
  <c r="H62" i="1"/>
  <c r="I62" i="1"/>
  <c r="J62" i="1" s="1"/>
  <c r="K62" i="1" s="1"/>
  <c r="L62" i="1" s="1"/>
  <c r="H57" i="1"/>
  <c r="I57" i="1"/>
  <c r="J57" i="1" s="1"/>
  <c r="K57" i="1" s="1"/>
  <c r="L57" i="1" s="1"/>
  <c r="H60" i="1"/>
  <c r="I60" i="1"/>
  <c r="J60" i="1" s="1"/>
  <c r="K60" i="1" s="1"/>
  <c r="L60" i="1" s="1"/>
  <c r="H65" i="1"/>
  <c r="I65" i="1"/>
  <c r="J65" i="1" s="1"/>
  <c r="K65" i="1" s="1"/>
  <c r="L65" i="1" s="1"/>
  <c r="H64" i="1"/>
  <c r="I64" i="1"/>
  <c r="J64" i="1" s="1"/>
  <c r="K64" i="1" s="1"/>
  <c r="L64" i="1" s="1"/>
  <c r="H68" i="1"/>
  <c r="I68" i="1"/>
  <c r="J68" i="1" s="1"/>
  <c r="K68" i="1" s="1"/>
  <c r="L68" i="1" s="1"/>
  <c r="H69" i="1"/>
  <c r="I69" i="1"/>
  <c r="J69" i="1" s="1"/>
  <c r="K69" i="1" s="1"/>
  <c r="L69" i="1" s="1"/>
  <c r="H67" i="1"/>
  <c r="I67" i="1"/>
  <c r="J67" i="1" s="1"/>
  <c r="K67" i="1" s="1"/>
  <c r="L67" i="1" s="1"/>
  <c r="H70" i="1"/>
  <c r="I70" i="1"/>
  <c r="J70" i="1" s="1"/>
  <c r="K70" i="1" s="1"/>
  <c r="L70" i="1" s="1"/>
  <c r="H71" i="1"/>
  <c r="I71" i="1"/>
  <c r="J71" i="1" s="1"/>
  <c r="K71" i="1" s="1"/>
  <c r="L71" i="1" s="1"/>
  <c r="H72" i="1"/>
  <c r="I72" i="1"/>
  <c r="J72" i="1" s="1"/>
  <c r="K72" i="1" s="1"/>
  <c r="L72" i="1" s="1"/>
  <c r="H73" i="1"/>
  <c r="I73" i="1"/>
  <c r="J73" i="1" s="1"/>
  <c r="K73" i="1" s="1"/>
  <c r="L73" i="1" s="1"/>
  <c r="H74" i="1"/>
  <c r="I74" i="1"/>
  <c r="J74" i="1" s="1"/>
  <c r="K74" i="1" s="1"/>
  <c r="L74" i="1" s="1"/>
  <c r="M71" i="1" l="1"/>
  <c r="N71" i="1" s="1"/>
  <c r="O71" i="1" s="1"/>
  <c r="P71" i="1" s="1"/>
  <c r="M42" i="1"/>
  <c r="N42" i="1" s="1"/>
  <c r="O42" i="1" s="1"/>
  <c r="P42" i="1" s="1"/>
  <c r="M40" i="1"/>
  <c r="N40" i="1" s="1"/>
  <c r="O40" i="1" s="1"/>
  <c r="P40" i="1" s="1"/>
  <c r="M32" i="1"/>
  <c r="N32" i="1" s="1"/>
  <c r="O32" i="1" s="1"/>
  <c r="P32" i="1" s="1"/>
  <c r="M39" i="1"/>
  <c r="N39" i="1" s="1"/>
  <c r="O39" i="1" s="1"/>
  <c r="P39" i="1" s="1"/>
  <c r="M74" i="1"/>
  <c r="N74" i="1" s="1"/>
  <c r="O74" i="1" s="1"/>
  <c r="P74" i="1" s="1"/>
  <c r="M73" i="1"/>
  <c r="N73" i="1" s="1"/>
  <c r="O73" i="1" s="1"/>
  <c r="P73" i="1" s="1"/>
  <c r="M72" i="1"/>
  <c r="N72" i="1" s="1"/>
  <c r="O72" i="1" s="1"/>
  <c r="P72" i="1" s="1"/>
  <c r="M60" i="1"/>
  <c r="N60" i="1" s="1"/>
  <c r="O60" i="1" s="1"/>
  <c r="P60" i="1" s="1"/>
  <c r="M63" i="1"/>
  <c r="N63" i="1" s="1"/>
  <c r="O63" i="1" s="1"/>
  <c r="P63" i="1" s="1"/>
  <c r="M58" i="1"/>
  <c r="N58" i="1" s="1"/>
  <c r="O58" i="1" s="1"/>
  <c r="P58" i="1" s="1"/>
  <c r="M57" i="1"/>
  <c r="N57" i="1" s="1"/>
  <c r="O57" i="1" s="1"/>
  <c r="P57" i="1" s="1"/>
  <c r="M64" i="1"/>
  <c r="N64" i="1" s="1"/>
  <c r="O64" i="1" s="1"/>
  <c r="P64" i="1" s="1"/>
  <c r="M56" i="1"/>
  <c r="N56" i="1" s="1"/>
  <c r="O56" i="1" s="1"/>
  <c r="P56" i="1" s="1"/>
  <c r="M65" i="1"/>
  <c r="N65" i="1" s="1"/>
  <c r="O65" i="1" s="1"/>
  <c r="P65" i="1" s="1"/>
  <c r="M59" i="1"/>
  <c r="N59" i="1" s="1"/>
  <c r="O59" i="1" s="1"/>
  <c r="P59" i="1" s="1"/>
  <c r="M61" i="1"/>
  <c r="N61" i="1" s="1"/>
  <c r="O61" i="1" s="1"/>
  <c r="P61" i="1" s="1"/>
  <c r="M62" i="1"/>
  <c r="N62" i="1" s="1"/>
  <c r="O62" i="1" s="1"/>
  <c r="P62" i="1" s="1"/>
  <c r="M44" i="1"/>
  <c r="N44" i="1" s="1"/>
  <c r="O44" i="1" s="1"/>
  <c r="P44" i="1" s="1"/>
  <c r="M68" i="1"/>
  <c r="N68" i="1" s="1"/>
  <c r="O68" i="1" s="1"/>
  <c r="P68" i="1" s="1"/>
  <c r="M67" i="1"/>
  <c r="N67" i="1" s="1"/>
  <c r="O67" i="1" s="1"/>
  <c r="P67" i="1" s="1"/>
  <c r="M69" i="1"/>
  <c r="N69" i="1" s="1"/>
  <c r="O69" i="1" s="1"/>
  <c r="P69" i="1" s="1"/>
  <c r="M70" i="1"/>
  <c r="N70" i="1" s="1"/>
  <c r="O70" i="1" s="1"/>
  <c r="P70" i="1" s="1"/>
  <c r="M48" i="1"/>
  <c r="N48" i="1" s="1"/>
  <c r="O48" i="1" s="1"/>
  <c r="P48" i="1" s="1"/>
  <c r="M51" i="1"/>
  <c r="N51" i="1" s="1"/>
  <c r="O51" i="1" s="1"/>
  <c r="P51" i="1" s="1"/>
  <c r="M46" i="1"/>
  <c r="N46" i="1" s="1"/>
  <c r="O46" i="1" s="1"/>
  <c r="P46" i="1" s="1"/>
  <c r="M54" i="1"/>
  <c r="N54" i="1" s="1"/>
  <c r="O54" i="1" s="1"/>
  <c r="P54" i="1" s="1"/>
  <c r="M52" i="1"/>
  <c r="N52" i="1" s="1"/>
  <c r="O52" i="1" s="1"/>
  <c r="P52" i="1" s="1"/>
  <c r="M14" i="1"/>
  <c r="N14" i="1" s="1"/>
  <c r="O14" i="1" s="1"/>
  <c r="P14" i="1" s="1"/>
  <c r="M47" i="1"/>
  <c r="N47" i="1" s="1"/>
  <c r="O47" i="1" s="1"/>
  <c r="P47" i="1" s="1"/>
  <c r="M49" i="1"/>
  <c r="N49" i="1" s="1"/>
  <c r="O49" i="1" s="1"/>
  <c r="P49" i="1" s="1"/>
  <c r="M50" i="1"/>
  <c r="N50" i="1" s="1"/>
  <c r="O50" i="1" s="1"/>
  <c r="P50" i="1" s="1"/>
  <c r="M53" i="1"/>
  <c r="N53" i="1" s="1"/>
  <c r="O53" i="1" s="1"/>
  <c r="P53" i="1" s="1"/>
  <c r="M45" i="1"/>
  <c r="N45" i="1" s="1"/>
  <c r="O45" i="1" s="1"/>
  <c r="P45" i="1" s="1"/>
  <c r="M21" i="1"/>
  <c r="N21" i="1" s="1"/>
  <c r="O21" i="1" s="1"/>
  <c r="P21" i="1" s="1"/>
  <c r="M23" i="1"/>
  <c r="N23" i="1" s="1"/>
  <c r="O23" i="1" s="1"/>
  <c r="P23" i="1" s="1"/>
  <c r="M20" i="1"/>
  <c r="N20" i="1" s="1"/>
  <c r="O20" i="1" s="1"/>
  <c r="P20" i="1" s="1"/>
  <c r="M19" i="1"/>
  <c r="N19" i="1" s="1"/>
  <c r="O19" i="1" s="1"/>
  <c r="P19" i="1" s="1"/>
  <c r="M25" i="1"/>
  <c r="N25" i="1" s="1"/>
  <c r="O25" i="1" s="1"/>
  <c r="P25" i="1" s="1"/>
  <c r="M22" i="1"/>
  <c r="N22" i="1" s="1"/>
  <c r="O22" i="1" s="1"/>
  <c r="P22" i="1" s="1"/>
  <c r="M24" i="1"/>
  <c r="N24" i="1" s="1"/>
  <c r="O24" i="1" s="1"/>
  <c r="P24" i="1" s="1"/>
  <c r="M18" i="1"/>
  <c r="N18" i="1" s="1"/>
  <c r="O18" i="1" s="1"/>
  <c r="P18" i="1" s="1"/>
  <c r="M27" i="1"/>
  <c r="N27" i="1" s="1"/>
  <c r="O27" i="1" s="1"/>
  <c r="P27" i="1" s="1"/>
  <c r="M26" i="1"/>
  <c r="N26" i="1" s="1"/>
  <c r="O26" i="1" s="1"/>
  <c r="P26" i="1" s="1"/>
  <c r="M37" i="1"/>
  <c r="N37" i="1" s="1"/>
  <c r="O37" i="1" s="1"/>
  <c r="P37" i="1" s="1"/>
  <c r="M38" i="1"/>
  <c r="N38" i="1" s="1"/>
  <c r="O38" i="1" s="1"/>
  <c r="P38" i="1" s="1"/>
  <c r="M36" i="1"/>
  <c r="N36" i="1" s="1"/>
  <c r="O36" i="1" s="1"/>
  <c r="P36" i="1" s="1"/>
  <c r="M33" i="1"/>
  <c r="N33" i="1" s="1"/>
  <c r="O33" i="1" s="1"/>
  <c r="P33" i="1" s="1"/>
  <c r="M35" i="1"/>
  <c r="N35" i="1" s="1"/>
  <c r="O35" i="1" s="1"/>
  <c r="P35" i="1" s="1"/>
  <c r="M29" i="1"/>
  <c r="N29" i="1" s="1"/>
  <c r="O29" i="1" s="1"/>
  <c r="P29" i="1" s="1"/>
  <c r="M41" i="1"/>
  <c r="N41" i="1" s="1"/>
  <c r="O41" i="1" s="1"/>
  <c r="P41" i="1" s="1"/>
  <c r="M30" i="1"/>
  <c r="N30" i="1" s="1"/>
  <c r="O30" i="1" s="1"/>
  <c r="P30" i="1" s="1"/>
  <c r="M34" i="1"/>
  <c r="N34" i="1" s="1"/>
  <c r="O34" i="1" s="1"/>
  <c r="P34" i="1" s="1"/>
  <c r="M31" i="1"/>
  <c r="N31" i="1" s="1"/>
  <c r="O31" i="1" s="1"/>
  <c r="P31" i="1" s="1"/>
  <c r="M12" i="1"/>
  <c r="N12" i="1" s="1"/>
  <c r="O12" i="1" s="1"/>
  <c r="P12" i="1" s="1"/>
  <c r="M11" i="1"/>
  <c r="N11" i="1" s="1"/>
  <c r="O11" i="1" s="1"/>
  <c r="P11" i="1" s="1"/>
  <c r="M10" i="1"/>
  <c r="N10" i="1" s="1"/>
  <c r="O10" i="1" s="1"/>
  <c r="P10" i="1" s="1"/>
  <c r="M15" i="1"/>
  <c r="N15" i="1" s="1"/>
  <c r="O15" i="1" s="1"/>
  <c r="P15" i="1" s="1"/>
  <c r="M8" i="1"/>
  <c r="N8" i="1" s="1"/>
  <c r="O8" i="1" s="1"/>
  <c r="P8" i="1" s="1"/>
  <c r="M16" i="1"/>
  <c r="N16" i="1" s="1"/>
  <c r="O16" i="1" s="1"/>
  <c r="P16" i="1" s="1"/>
  <c r="M9" i="1"/>
  <c r="N9" i="1" s="1"/>
  <c r="O9" i="1" s="1"/>
  <c r="P9" i="1" s="1"/>
  <c r="M13" i="1"/>
  <c r="N13" i="1" s="1"/>
  <c r="O13" i="1" s="1"/>
  <c r="P13" i="1" s="1"/>
  <c r="Q13" i="1" l="1"/>
  <c r="R13" i="1" s="1"/>
  <c r="S13" i="1" s="1"/>
  <c r="Q36" i="1"/>
  <c r="R36" i="1" s="1"/>
  <c r="S36" i="1" s="1"/>
  <c r="Q21" i="1"/>
  <c r="R21" i="1" s="1"/>
  <c r="S21" i="1" s="1"/>
  <c r="Q65" i="1"/>
  <c r="R65" i="1" s="1"/>
  <c r="S65" i="1" s="1"/>
  <c r="Q74" i="1"/>
  <c r="R74" i="1" s="1"/>
  <c r="S74" i="1" s="1"/>
  <c r="Q38" i="1"/>
  <c r="R38" i="1" s="1"/>
  <c r="S38" i="1" s="1"/>
  <c r="Q57" i="1"/>
  <c r="R57" i="1" s="1"/>
  <c r="S57" i="1" s="1"/>
  <c r="Q32" i="1"/>
  <c r="R32" i="1" s="1"/>
  <c r="S32" i="1" s="1"/>
  <c r="Q15" i="1"/>
  <c r="R15" i="1" s="1"/>
  <c r="S15" i="1" s="1"/>
  <c r="Q39" i="1"/>
  <c r="R39" i="1" s="1"/>
  <c r="S39" i="1" s="1"/>
  <c r="Q58" i="1"/>
  <c r="R58" i="1" s="1"/>
  <c r="S58" i="1" s="1"/>
  <c r="Q14" i="1"/>
  <c r="R14" i="1" s="1"/>
  <c r="S14" i="1" s="1"/>
  <c r="Q69" i="1"/>
  <c r="R69" i="1" s="1"/>
  <c r="S69" i="1" s="1"/>
  <c r="Q31" i="1"/>
  <c r="R31" i="1" s="1"/>
  <c r="S31" i="1" s="1"/>
  <c r="Q63" i="1"/>
  <c r="R63" i="1" s="1"/>
  <c r="S63" i="1" s="1"/>
  <c r="Q54" i="1"/>
  <c r="R54" i="1" s="1"/>
  <c r="S54" i="1" s="1"/>
  <c r="Q45" i="1"/>
  <c r="R45" i="1" s="1"/>
  <c r="S45" i="1" s="1"/>
  <c r="Q30" i="1"/>
  <c r="R30" i="1" s="1"/>
  <c r="S30" i="1" s="1"/>
  <c r="Q41" i="1"/>
  <c r="R41" i="1" s="1"/>
  <c r="S41" i="1" s="1"/>
  <c r="Q25" i="1"/>
  <c r="R25" i="1" s="1"/>
  <c r="S25" i="1" s="1"/>
  <c r="Q46" i="1"/>
  <c r="R46" i="1" s="1"/>
  <c r="S46" i="1" s="1"/>
  <c r="Q19" i="1"/>
  <c r="R19" i="1" s="1"/>
  <c r="S19" i="1" s="1"/>
  <c r="Q34" i="1"/>
  <c r="R34" i="1" s="1"/>
  <c r="S34" i="1" s="1"/>
  <c r="Q20" i="1"/>
  <c r="R20" i="1" s="1"/>
  <c r="S20" i="1" s="1"/>
  <c r="Q51" i="1"/>
  <c r="R51" i="1" s="1"/>
  <c r="S51" i="1" s="1"/>
  <c r="Q29" i="1"/>
  <c r="R29" i="1" s="1"/>
  <c r="S29" i="1" s="1"/>
  <c r="Q33" i="1"/>
  <c r="R33" i="1" s="1"/>
  <c r="S33" i="1" s="1"/>
  <c r="Q61" i="1"/>
  <c r="R61" i="1" s="1"/>
  <c r="S61" i="1" s="1"/>
  <c r="Q73" i="1"/>
  <c r="R73" i="1" s="1"/>
  <c r="S73" i="1" s="1"/>
  <c r="Q67" i="1"/>
  <c r="R67" i="1" s="1"/>
  <c r="S67" i="1" s="1"/>
  <c r="Q49" i="1"/>
  <c r="R49" i="1" s="1"/>
  <c r="S49" i="1" s="1"/>
  <c r="Q48" i="1"/>
  <c r="R48" i="1" s="1"/>
  <c r="S48" i="1" s="1"/>
  <c r="Q70" i="1"/>
  <c r="R70" i="1" s="1"/>
  <c r="S70" i="1" s="1"/>
  <c r="Q59" i="1"/>
  <c r="R59" i="1" s="1"/>
  <c r="S59" i="1" s="1"/>
  <c r="Q35" i="1"/>
  <c r="R35" i="1" s="1"/>
  <c r="S35" i="1" s="1"/>
  <c r="Q44" i="1"/>
  <c r="R44" i="1" s="1"/>
  <c r="S44" i="1" s="1"/>
  <c r="Q72" i="1"/>
  <c r="R72" i="1" s="1"/>
  <c r="S72" i="1" s="1"/>
  <c r="Q9" i="1"/>
  <c r="R9" i="1" s="1"/>
  <c r="S9" i="1" s="1"/>
  <c r="Q23" i="1"/>
  <c r="R23" i="1" s="1"/>
  <c r="S23" i="1" s="1"/>
  <c r="Q18" i="1"/>
  <c r="R18" i="1" s="1"/>
  <c r="S18" i="1" s="1"/>
  <c r="Q24" i="1"/>
  <c r="R24" i="1" s="1"/>
  <c r="S24" i="1" s="1"/>
  <c r="Q37" i="1"/>
  <c r="R37" i="1" s="1"/>
  <c r="S37" i="1" s="1"/>
  <c r="Q56" i="1"/>
  <c r="R56" i="1" s="1"/>
  <c r="S56" i="1" s="1"/>
  <c r="Q47" i="1"/>
  <c r="R47" i="1" s="1"/>
  <c r="S47" i="1" s="1"/>
  <c r="Q68" i="1"/>
  <c r="R68" i="1" s="1"/>
  <c r="S68" i="1" s="1"/>
  <c r="Q52" i="1"/>
  <c r="R52" i="1" s="1"/>
  <c r="S52" i="1" s="1"/>
  <c r="Q40" i="1"/>
  <c r="R40" i="1" s="1"/>
  <c r="S40" i="1" s="1"/>
  <c r="Q22" i="1"/>
  <c r="R22" i="1" s="1"/>
  <c r="S22" i="1" s="1"/>
  <c r="Q11" i="1"/>
  <c r="R11" i="1" s="1"/>
  <c r="S11" i="1" s="1"/>
  <c r="Q16" i="1"/>
  <c r="R16" i="1" s="1"/>
  <c r="S16" i="1" s="1"/>
  <c r="Q26" i="1"/>
  <c r="R26" i="1" s="1"/>
  <c r="S26" i="1" s="1"/>
  <c r="Q27" i="1"/>
  <c r="R27" i="1" s="1"/>
  <c r="S27" i="1" s="1"/>
  <c r="Q12" i="1"/>
  <c r="R12" i="1" s="1"/>
  <c r="S12" i="1" s="1"/>
  <c r="Q8" i="1"/>
  <c r="R8" i="1" s="1"/>
  <c r="S8" i="1" s="1"/>
  <c r="Q64" i="1"/>
  <c r="R64" i="1" s="1"/>
  <c r="S64" i="1" s="1"/>
  <c r="Q62" i="1"/>
  <c r="R62" i="1" s="1"/>
  <c r="S62" i="1" s="1"/>
  <c r="Q10" i="1"/>
  <c r="R10" i="1" s="1"/>
  <c r="S10" i="1" s="1"/>
  <c r="Q42" i="1"/>
  <c r="R42" i="1" s="1"/>
  <c r="S42" i="1" s="1"/>
  <c r="Q53" i="1"/>
  <c r="R53" i="1" s="1"/>
  <c r="S53" i="1" s="1"/>
  <c r="Q60" i="1"/>
  <c r="R60" i="1" s="1"/>
  <c r="S60" i="1" s="1"/>
  <c r="Q50" i="1"/>
  <c r="R50" i="1" s="1"/>
  <c r="S50" i="1" s="1"/>
  <c r="Q71" i="1"/>
  <c r="R71" i="1" s="1"/>
  <c r="S71" i="1" s="1"/>
</calcChain>
</file>

<file path=xl/sharedStrings.xml><?xml version="1.0" encoding="utf-8"?>
<sst xmlns="http://schemas.openxmlformats.org/spreadsheetml/2006/main" count="143" uniqueCount="82">
  <si>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</si>
  <si>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</si>
  <si>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</si>
  <si>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</si>
  <si>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</si>
  <si>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</si>
  <si>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</si>
  <si>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</si>
  <si>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</si>
  <si>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</si>
  <si>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</si>
  <si>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</si>
  <si>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</si>
  <si>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</si>
  <si>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</si>
  <si>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</si>
  <si>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</si>
  <si>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</si>
  <si>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</si>
  <si>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Sunshine Coast</t>
  </si>
  <si>
    <t xml:space="preserve">Yourjokingme Right  </t>
  </si>
  <si>
    <t xml:space="preserve">Dusty Diamond       </t>
  </si>
  <si>
    <t xml:space="preserve">Rose Of Duporth     </t>
  </si>
  <si>
    <t xml:space="preserve">Kaboom              </t>
  </si>
  <si>
    <t xml:space="preserve">Pocketrocket        </t>
  </si>
  <si>
    <t xml:space="preserve">Brazetti            </t>
  </si>
  <si>
    <t xml:space="preserve">Bright Daisy        </t>
  </si>
  <si>
    <t xml:space="preserve">Okay Okay           </t>
  </si>
  <si>
    <t xml:space="preserve">Intimidating        </t>
  </si>
  <si>
    <t xml:space="preserve">Air Marshal         </t>
  </si>
  <si>
    <t xml:space="preserve">Better Lad          </t>
  </si>
  <si>
    <t xml:space="preserve">The Brumby          </t>
  </si>
  <si>
    <t xml:space="preserve">The Drover          </t>
  </si>
  <si>
    <t xml:space="preserve">Hard Reyva          </t>
  </si>
  <si>
    <t xml:space="preserve">Tarex               </t>
  </si>
  <si>
    <t xml:space="preserve">Very Intoxicating   </t>
  </si>
  <si>
    <t xml:space="preserve">The Stifmeister     </t>
  </si>
  <si>
    <t xml:space="preserve">Asserting           </t>
  </si>
  <si>
    <t xml:space="preserve">Seeress             </t>
  </si>
  <si>
    <t xml:space="preserve">Vienna Empress      </t>
  </si>
  <si>
    <t xml:space="preserve">Exalted Crown       </t>
  </si>
  <si>
    <t xml:space="preserve">Aliraaj             </t>
  </si>
  <si>
    <t xml:space="preserve">Mr Dudwey           </t>
  </si>
  <si>
    <t xml:space="preserve">Tuki Twelve         </t>
  </si>
  <si>
    <t xml:space="preserve">Point The Wagon     </t>
  </si>
  <si>
    <t xml:space="preserve">The Golden Soul     </t>
  </si>
  <si>
    <t xml:space="preserve">Kinkuna             </t>
  </si>
  <si>
    <t xml:space="preserve">Soobpurb Dancer     </t>
  </si>
  <si>
    <t xml:space="preserve">Kellers Shelter     </t>
  </si>
  <si>
    <t xml:space="preserve">Harmony Reigns      </t>
  </si>
  <si>
    <t xml:space="preserve">Ay Bee Are          </t>
  </si>
  <si>
    <t xml:space="preserve">Set Me Up           </t>
  </si>
  <si>
    <t xml:space="preserve">Daulat Machtigamor  </t>
  </si>
  <si>
    <t xml:space="preserve">Big Hitter          </t>
  </si>
  <si>
    <t xml:space="preserve">Danerock            </t>
  </si>
  <si>
    <t xml:space="preserve">Craiglea Karly      </t>
  </si>
  <si>
    <t xml:space="preserve">Absolute Charmer    </t>
  </si>
  <si>
    <t xml:space="preserve">Contreras           </t>
  </si>
  <si>
    <t xml:space="preserve">Enjouee             </t>
  </si>
  <si>
    <t xml:space="preserve">Roller Coaster      </t>
  </si>
  <si>
    <t xml:space="preserve">Glashabee           </t>
  </si>
  <si>
    <t xml:space="preserve">Shopping Wise       </t>
  </si>
  <si>
    <t xml:space="preserve">Whistle Hoff        </t>
  </si>
  <si>
    <t xml:space="preserve">Boom Storm          </t>
  </si>
  <si>
    <t xml:space="preserve">Oakfield Target     </t>
  </si>
  <si>
    <t xml:space="preserve">Halfahope           </t>
  </si>
  <si>
    <t xml:space="preserve">Winston Smurfhill   </t>
  </si>
  <si>
    <t xml:space="preserve">Tycoon Hallie       </t>
  </si>
  <si>
    <t xml:space="preserve">Mista Busy          </t>
  </si>
  <si>
    <t xml:space="preserve">Sebring Girl        </t>
  </si>
  <si>
    <t xml:space="preserve">Birkin Black        </t>
  </si>
  <si>
    <t xml:space="preserve">Tallahassee Lassie  </t>
  </si>
  <si>
    <t xml:space="preserve">Russian Romeo       </t>
  </si>
  <si>
    <t xml:space="preserve">Scare Campaign      </t>
  </si>
  <si>
    <t xml:space="preserve">Mr Encore           </t>
  </si>
  <si>
    <t xml:space="preserve">Zoumeteor           </t>
  </si>
  <si>
    <t xml:space="preserve">Debs Ellie          </t>
  </si>
  <si>
    <t xml:space="preserve">Craiglea La Vie     </t>
  </si>
  <si>
    <t xml:space="preserve">Reflect The Stars   </t>
  </si>
  <si>
    <t xml:space="preserve">Shopping Esprit     </t>
  </si>
  <si>
    <t xml:space="preserve">First Son           </t>
  </si>
  <si>
    <t xml:space="preserve">Chapelis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</si>
</sst>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6</xdr:row>
      <xdr:rowOff>21838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7DE575-EA05-D677-92E8-55D3B3C5C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26580" cy="1119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4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G63" sqref="G63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.88671875" style="9" bestFit="1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14.109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32</v>
      </c>
      <c r="B8" s="5">
        <v>0.77569444444444446</v>
      </c>
      <c r="C8" s="1" t="s">
        <v>19</v>
      </c>
      <c r="D8" s="1">
        <v>2</v>
      </c>
      <c r="E8" s="1">
        <v>2</v>
      </c>
      <c r="F8" s="1" t="s">
        <v>20</v>
      </c>
      <c r="G8" s="1">
        <v>61.85</v>
      </c>
      <c r="H8" s="1">
        <f>1+COUNTIFS(A:A,A8,G:G,"&gt;"&amp;G8)</f>
        <v>1</v>
      </c>
      <c r="I8" s="2">
        <f>AVERAGEIF(A:A,A8,G:G)</f>
        <v>48.786666666666669</v>
      </c>
      <c r="J8" s="2">
        <f t="shared" ref="J8:J16" si="0">G8-I8</f>
        <v>13.063333333333333</v>
      </c>
      <c r="K8" s="2">
        <f t="shared" ref="K8:K16" si="1">90+J8</f>
        <v>103.06333333333333</v>
      </c>
      <c r="L8" s="2">
        <f t="shared" ref="L8:L16" si="2">EXP(0.06*K8)</f>
        <v>484.83081741017287</v>
      </c>
      <c r="M8" s="2">
        <f>SUMIF(A:A,A8,L:L)</f>
        <v>2238.1580740118966</v>
      </c>
      <c r="N8" s="3">
        <f t="shared" ref="N8:N16" si="3">L8/M8</f>
        <v>0.2166204536845398</v>
      </c>
      <c r="O8" s="6">
        <f t="shared" ref="O8:O16" si="4">1/N8</f>
        <v>4.6163692439509001</v>
      </c>
      <c r="P8" s="3">
        <f t="shared" ref="P8:P16" si="5">IF(O8&gt;21,"",N8)</f>
        <v>0.2166204536845398</v>
      </c>
      <c r="Q8" s="3">
        <f>IF(ISNUMBER(P8),SUMIF(A:A,A8,P:P),"")</f>
        <v>0.95627383078309414</v>
      </c>
      <c r="R8" s="3">
        <f t="shared" ref="R8:R16" si="6">IFERROR(P8*(1/Q8),"")</f>
        <v>0.22652554813420858</v>
      </c>
      <c r="S8" s="7">
        <f t="shared" ref="S8:S16" si="7">IFERROR(1/R8,"")</f>
        <v>4.414513101222183</v>
      </c>
    </row>
    <row r="9" spans="1:19" x14ac:dyDescent="0.3">
      <c r="A9" s="1">
        <v>32</v>
      </c>
      <c r="B9" s="5">
        <v>0.77569444444444446</v>
      </c>
      <c r="C9" s="1" t="s">
        <v>19</v>
      </c>
      <c r="D9" s="1">
        <v>2</v>
      </c>
      <c r="E9" s="1">
        <v>3</v>
      </c>
      <c r="F9" s="1" t="s">
        <v>21</v>
      </c>
      <c r="G9" s="1">
        <v>56.52</v>
      </c>
      <c r="H9" s="1">
        <f>1+COUNTIFS(A:A,A9,G:G,"&gt;"&amp;G9)</f>
        <v>2</v>
      </c>
      <c r="I9" s="2">
        <f>AVERAGEIF(A:A,A9,G:G)</f>
        <v>48.786666666666669</v>
      </c>
      <c r="J9" s="2">
        <f t="shared" si="0"/>
        <v>7.7333333333333343</v>
      </c>
      <c r="K9" s="2">
        <f t="shared" si="1"/>
        <v>97.733333333333334</v>
      </c>
      <c r="L9" s="2">
        <f t="shared" si="2"/>
        <v>352.12985013394677</v>
      </c>
      <c r="M9" s="2">
        <f>SUMIF(A:A,A9,L:L)</f>
        <v>2238.1580740118966</v>
      </c>
      <c r="N9" s="3">
        <f t="shared" si="3"/>
        <v>0.15733019674644977</v>
      </c>
      <c r="O9" s="6">
        <f t="shared" si="4"/>
        <v>6.3560589173582498</v>
      </c>
      <c r="P9" s="3">
        <f t="shared" si="5"/>
        <v>0.15733019674644977</v>
      </c>
      <c r="Q9" s="3">
        <f>IF(ISNUMBER(P9),SUMIF(A:A,A9,P:P),"")</f>
        <v>0.95627383078309414</v>
      </c>
      <c r="R9" s="3">
        <f t="shared" si="6"/>
        <v>0.16452421020202115</v>
      </c>
      <c r="S9" s="7">
        <f t="shared" si="7"/>
        <v>6.0781328095852194</v>
      </c>
    </row>
    <row r="10" spans="1:19" x14ac:dyDescent="0.3">
      <c r="A10" s="1">
        <v>32</v>
      </c>
      <c r="B10" s="5">
        <v>0.77569444444444446</v>
      </c>
      <c r="C10" s="1" t="s">
        <v>19</v>
      </c>
      <c r="D10" s="1">
        <v>2</v>
      </c>
      <c r="E10" s="1">
        <v>6</v>
      </c>
      <c r="F10" s="1" t="s">
        <v>24</v>
      </c>
      <c r="G10" s="1">
        <v>55.41</v>
      </c>
      <c r="H10" s="1">
        <f>1+COUNTIFS(A:A,A10,G:G,"&gt;"&amp;G10)</f>
        <v>3</v>
      </c>
      <c r="I10" s="2">
        <f>AVERAGEIF(A:A,A10,G:G)</f>
        <v>48.786666666666669</v>
      </c>
      <c r="J10" s="2">
        <f t="shared" si="0"/>
        <v>6.6233333333333277</v>
      </c>
      <c r="K10" s="2">
        <f t="shared" si="1"/>
        <v>96.623333333333335</v>
      </c>
      <c r="L10" s="2">
        <f t="shared" si="2"/>
        <v>329.44189649946702</v>
      </c>
      <c r="M10" s="2">
        <f>SUMIF(A:A,A10,L:L)</f>
        <v>2238.1580740118966</v>
      </c>
      <c r="N10" s="3">
        <f t="shared" si="3"/>
        <v>0.14719331057298499</v>
      </c>
      <c r="O10" s="6">
        <f t="shared" si="4"/>
        <v>6.7937870009667023</v>
      </c>
      <c r="P10" s="3">
        <f t="shared" si="5"/>
        <v>0.14719331057298499</v>
      </c>
      <c r="Q10" s="3">
        <f>IF(ISNUMBER(P10),SUMIF(A:A,A10,P:P),"")</f>
        <v>0.95627383078309414</v>
      </c>
      <c r="R10" s="3">
        <f t="shared" si="6"/>
        <v>0.15392380909602865</v>
      </c>
      <c r="S10" s="7">
        <f t="shared" si="7"/>
        <v>6.496720720938816</v>
      </c>
    </row>
    <row r="11" spans="1:19" x14ac:dyDescent="0.3">
      <c r="A11" s="1">
        <v>32</v>
      </c>
      <c r="B11" s="5">
        <v>0.77569444444444446</v>
      </c>
      <c r="C11" s="1" t="s">
        <v>19</v>
      </c>
      <c r="D11" s="1">
        <v>2</v>
      </c>
      <c r="E11" s="1">
        <v>4</v>
      </c>
      <c r="F11" s="1" t="s">
        <v>22</v>
      </c>
      <c r="G11" s="1">
        <v>53.37</v>
      </c>
      <c r="H11" s="1">
        <f>1+COUNTIFS(A:A,A11,G:G,"&gt;"&amp;G11)</f>
        <v>4</v>
      </c>
      <c r="I11" s="2">
        <f>AVERAGEIF(A:A,A11,G:G)</f>
        <v>48.786666666666669</v>
      </c>
      <c r="J11" s="2">
        <f t="shared" si="0"/>
        <v>4.5833333333333286</v>
      </c>
      <c r="K11" s="2">
        <f t="shared" si="1"/>
        <v>94.583333333333329</v>
      </c>
      <c r="L11" s="2">
        <f t="shared" si="2"/>
        <v>291.48833854531989</v>
      </c>
      <c r="M11" s="2">
        <f>SUMIF(A:A,A11,L:L)</f>
        <v>2238.1580740118966</v>
      </c>
      <c r="N11" s="3">
        <f t="shared" si="3"/>
        <v>0.1302358139623388</v>
      </c>
      <c r="O11" s="6">
        <f t="shared" si="4"/>
        <v>7.6783794685629028</v>
      </c>
      <c r="P11" s="3">
        <f t="shared" si="5"/>
        <v>0.1302358139623388</v>
      </c>
      <c r="Q11" s="3">
        <f>IF(ISNUMBER(P11),SUMIF(A:A,A11,P:P),"")</f>
        <v>0.95627383078309414</v>
      </c>
      <c r="R11" s="3">
        <f t="shared" si="6"/>
        <v>0.13619092122984114</v>
      </c>
      <c r="S11" s="7">
        <f t="shared" si="7"/>
        <v>7.3426333486089046</v>
      </c>
    </row>
    <row r="12" spans="1:19" x14ac:dyDescent="0.3">
      <c r="A12" s="1">
        <v>32</v>
      </c>
      <c r="B12" s="5">
        <v>0.77569444444444446</v>
      </c>
      <c r="C12" s="1" t="s">
        <v>19</v>
      </c>
      <c r="D12" s="1">
        <v>2</v>
      </c>
      <c r="E12" s="1">
        <v>8</v>
      </c>
      <c r="F12" s="1" t="s">
        <v>26</v>
      </c>
      <c r="G12" s="1">
        <v>48.28</v>
      </c>
      <c r="H12" s="1">
        <f>1+COUNTIFS(A:A,A12,G:G,"&gt;"&amp;G12)</f>
        <v>5</v>
      </c>
      <c r="I12" s="2">
        <f>AVERAGEIF(A:A,A12,G:G)</f>
        <v>48.786666666666669</v>
      </c>
      <c r="J12" s="2">
        <f t="shared" si="0"/>
        <v>-0.50666666666666771</v>
      </c>
      <c r="K12" s="2">
        <f t="shared" si="1"/>
        <v>89.493333333333339</v>
      </c>
      <c r="L12" s="2">
        <f t="shared" si="2"/>
        <v>214.77693974399148</v>
      </c>
      <c r="M12" s="2">
        <f>SUMIF(A:A,A12,L:L)</f>
        <v>2238.1580740118966</v>
      </c>
      <c r="N12" s="3">
        <f t="shared" si="3"/>
        <v>9.5961470388462769E-2</v>
      </c>
      <c r="O12" s="6">
        <f t="shared" si="4"/>
        <v>10.420849075695569</v>
      </c>
      <c r="P12" s="3">
        <f t="shared" si="5"/>
        <v>9.5961470388462769E-2</v>
      </c>
      <c r="Q12" s="3">
        <f>IF(ISNUMBER(P12),SUMIF(A:A,A12,P:P),"")</f>
        <v>0.95627383078309414</v>
      </c>
      <c r="R12" s="3">
        <f t="shared" si="6"/>
        <v>0.10034936364396772</v>
      </c>
      <c r="S12" s="7">
        <f t="shared" si="7"/>
        <v>9.9651852656278681</v>
      </c>
    </row>
    <row r="13" spans="1:19" x14ac:dyDescent="0.3">
      <c r="A13" s="1">
        <v>32</v>
      </c>
      <c r="B13" s="5">
        <v>0.77569444444444446</v>
      </c>
      <c r="C13" s="1" t="s">
        <v>19</v>
      </c>
      <c r="D13" s="1">
        <v>2</v>
      </c>
      <c r="E13" s="1">
        <v>5</v>
      </c>
      <c r="F13" s="1" t="s">
        <v>23</v>
      </c>
      <c r="G13" s="1">
        <v>45.53</v>
      </c>
      <c r="H13" s="1">
        <f>1+COUNTIFS(A:A,A13,G:G,"&gt;"&amp;G13)</f>
        <v>6</v>
      </c>
      <c r="I13" s="2">
        <f>AVERAGEIF(A:A,A13,G:G)</f>
        <v>48.786666666666669</v>
      </c>
      <c r="J13" s="2">
        <f t="shared" si="0"/>
        <v>-3.2566666666666677</v>
      </c>
      <c r="K13" s="2">
        <f t="shared" si="1"/>
        <v>86.743333333333339</v>
      </c>
      <c r="L13" s="2">
        <f t="shared" si="2"/>
        <v>182.10801499220003</v>
      </c>
      <c r="M13" s="2">
        <f>SUMIF(A:A,A13,L:L)</f>
        <v>2238.1580740118966</v>
      </c>
      <c r="N13" s="3">
        <f t="shared" si="3"/>
        <v>8.1365126577396543E-2</v>
      </c>
      <c r="O13" s="6">
        <f t="shared" si="4"/>
        <v>12.29027769100531</v>
      </c>
      <c r="P13" s="3">
        <f t="shared" si="5"/>
        <v>8.1365126577396543E-2</v>
      </c>
      <c r="Q13" s="3">
        <f>IF(ISNUMBER(P13),SUMIF(A:A,A13,P:P),"")</f>
        <v>0.95627383078309414</v>
      </c>
      <c r="R13" s="3">
        <f t="shared" si="6"/>
        <v>8.5085593642949028E-2</v>
      </c>
      <c r="S13" s="7">
        <f t="shared" si="7"/>
        <v>11.752870928965649</v>
      </c>
    </row>
    <row r="14" spans="1:19" x14ac:dyDescent="0.3">
      <c r="A14" s="1">
        <v>32</v>
      </c>
      <c r="B14" s="5">
        <v>0.77569444444444446</v>
      </c>
      <c r="C14" s="1" t="s">
        <v>19</v>
      </c>
      <c r="D14" s="1">
        <v>2</v>
      </c>
      <c r="E14" s="1">
        <v>7</v>
      </c>
      <c r="F14" s="1" t="s">
        <v>25</v>
      </c>
      <c r="G14" s="1">
        <v>41.76</v>
      </c>
      <c r="H14" s="1">
        <f>1+COUNTIFS(A:A,A14,G:G,"&gt;"&amp;G14)</f>
        <v>7</v>
      </c>
      <c r="I14" s="2">
        <f>AVERAGEIF(A:A,A14,G:G)</f>
        <v>48.786666666666669</v>
      </c>
      <c r="J14" s="2">
        <f t="shared" si="0"/>
        <v>-7.0266666666666708</v>
      </c>
      <c r="K14" s="2">
        <f t="shared" si="1"/>
        <v>82.973333333333329</v>
      </c>
      <c r="L14" s="2">
        <f t="shared" si="2"/>
        <v>145.24180875090187</v>
      </c>
      <c r="M14" s="2">
        <f>SUMIF(A:A,A14,L:L)</f>
        <v>2238.1580740118966</v>
      </c>
      <c r="N14" s="3">
        <f t="shared" si="3"/>
        <v>6.4893454326287167E-2</v>
      </c>
      <c r="O14" s="6">
        <f t="shared" si="4"/>
        <v>15.409874699718644</v>
      </c>
      <c r="P14" s="3">
        <f t="shared" si="5"/>
        <v>6.4893454326287167E-2</v>
      </c>
      <c r="Q14" s="3">
        <f>IF(ISNUMBER(P14),SUMIF(A:A,A14,P:P),"")</f>
        <v>0.95627383078309414</v>
      </c>
      <c r="R14" s="3">
        <f t="shared" si="6"/>
        <v>6.7860744733698103E-2</v>
      </c>
      <c r="S14" s="7">
        <f t="shared" si="7"/>
        <v>14.73605991098743</v>
      </c>
    </row>
    <row r="15" spans="1:19" x14ac:dyDescent="0.3">
      <c r="A15" s="1">
        <v>32</v>
      </c>
      <c r="B15" s="5">
        <v>0.77569444444444446</v>
      </c>
      <c r="C15" s="1" t="s">
        <v>19</v>
      </c>
      <c r="D15" s="1">
        <v>2</v>
      </c>
      <c r="E15" s="1">
        <v>9</v>
      </c>
      <c r="F15" s="1" t="s">
        <v>27</v>
      </c>
      <c r="G15" s="1">
        <v>41.18</v>
      </c>
      <c r="H15" s="1">
        <f>1+COUNTIFS(A:A,A15,G:G,"&gt;"&amp;G15)</f>
        <v>8</v>
      </c>
      <c r="I15" s="2">
        <f>AVERAGEIF(A:A,A15,G:G)</f>
        <v>48.786666666666669</v>
      </c>
      <c r="J15" s="2">
        <f t="shared" si="0"/>
        <v>-7.6066666666666691</v>
      </c>
      <c r="K15" s="2">
        <f t="shared" si="1"/>
        <v>82.393333333333331</v>
      </c>
      <c r="L15" s="2">
        <f t="shared" si="2"/>
        <v>140.27432925746845</v>
      </c>
      <c r="M15" s="2">
        <f>SUMIF(A:A,A15,L:L)</f>
        <v>2238.1580740118966</v>
      </c>
      <c r="N15" s="3">
        <f t="shared" si="3"/>
        <v>6.2674004524634327E-2</v>
      </c>
      <c r="O15" s="6">
        <f t="shared" si="4"/>
        <v>15.955578514325586</v>
      </c>
      <c r="P15" s="3">
        <f t="shared" si="5"/>
        <v>6.2674004524634327E-2</v>
      </c>
      <c r="Q15" s="3">
        <f>IF(ISNUMBER(P15),SUMIF(A:A,A15,P:P),"")</f>
        <v>0.95627383078309414</v>
      </c>
      <c r="R15" s="3">
        <f t="shared" si="6"/>
        <v>6.5539809317285716E-2</v>
      </c>
      <c r="S15" s="7">
        <f t="shared" si="7"/>
        <v>15.257902188254555</v>
      </c>
    </row>
    <row r="16" spans="1:19" x14ac:dyDescent="0.3">
      <c r="A16" s="1">
        <v>32</v>
      </c>
      <c r="B16" s="5">
        <v>0.77569444444444446</v>
      </c>
      <c r="C16" s="1" t="s">
        <v>19</v>
      </c>
      <c r="D16" s="1">
        <v>2</v>
      </c>
      <c r="E16" s="1">
        <v>10</v>
      </c>
      <c r="F16" s="1" t="s">
        <v>28</v>
      </c>
      <c r="G16" s="1">
        <v>35.18</v>
      </c>
      <c r="H16" s="1">
        <f>1+COUNTIFS(A:A,A16,G:G,"&gt;"&amp;G16)</f>
        <v>9</v>
      </c>
      <c r="I16" s="2">
        <f>AVERAGEIF(A:A,A16,G:G)</f>
        <v>48.786666666666669</v>
      </c>
      <c r="J16" s="2">
        <f t="shared" si="0"/>
        <v>-13.606666666666669</v>
      </c>
      <c r="K16" s="2">
        <f t="shared" si="1"/>
        <v>76.393333333333331</v>
      </c>
      <c r="L16" s="2">
        <f t="shared" si="2"/>
        <v>97.866078678428693</v>
      </c>
      <c r="M16" s="2">
        <f>SUMIF(A:A,A16,L:L)</f>
        <v>2238.1580740118966</v>
      </c>
      <c r="N16" s="3">
        <f t="shared" si="3"/>
        <v>4.3726169216906037E-2</v>
      </c>
      <c r="O16" s="6">
        <f t="shared" si="4"/>
        <v>22.869600010909846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/>
      <c r="B17" s="5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3"/>
      <c r="O17" s="6"/>
      <c r="P17" s="3"/>
      <c r="Q17" s="3"/>
      <c r="R17" s="3"/>
      <c r="S17" s="7"/>
    </row>
    <row r="18" spans="1:19" x14ac:dyDescent="0.3">
      <c r="A18" s="1">
        <v>39</v>
      </c>
      <c r="B18" s="5">
        <v>0.81805555555555554</v>
      </c>
      <c r="C18" s="1" t="s">
        <v>19</v>
      </c>
      <c r="D18" s="1">
        <v>4</v>
      </c>
      <c r="E18" s="1">
        <v>7</v>
      </c>
      <c r="F18" s="1" t="s">
        <v>35</v>
      </c>
      <c r="G18" s="1">
        <v>73.12</v>
      </c>
      <c r="H18" s="1">
        <f>1+COUNTIFS(A:A,A18,G:G,"&gt;"&amp;G18)</f>
        <v>1</v>
      </c>
      <c r="I18" s="2">
        <f>AVERAGEIF(A:A,A18,G:G)</f>
        <v>51.602999999999994</v>
      </c>
      <c r="J18" s="2">
        <f t="shared" ref="J18:J27" si="8">G18-I18</f>
        <v>21.51700000000001</v>
      </c>
      <c r="K18" s="2">
        <f t="shared" ref="K18:K27" si="9">90+J18</f>
        <v>111.51700000000001</v>
      </c>
      <c r="L18" s="2">
        <f t="shared" ref="L18:L27" si="10">EXP(0.06*K18)</f>
        <v>805.14307939189928</v>
      </c>
      <c r="M18" s="2">
        <f>SUMIF(A:A,A18,L:L)</f>
        <v>3107.4926067684032</v>
      </c>
      <c r="N18" s="3">
        <f t="shared" ref="N18:N27" si="11">L18/M18</f>
        <v>0.25909734351039937</v>
      </c>
      <c r="O18" s="6">
        <f t="shared" ref="O18:O27" si="12">1/N18</f>
        <v>3.8595532723393711</v>
      </c>
      <c r="P18" s="3">
        <f t="shared" ref="P18:P27" si="13">IF(O18&gt;21,"",N18)</f>
        <v>0.25909734351039937</v>
      </c>
      <c r="Q18" s="3">
        <f>IF(ISNUMBER(P18),SUMIF(A:A,A18,P:P),"")</f>
        <v>0.93035051369516208</v>
      </c>
      <c r="R18" s="3">
        <f t="shared" ref="R18:R27" si="14">IFERROR(P18*(1/Q18),"")</f>
        <v>0.27849433057366485</v>
      </c>
      <c r="S18" s="7">
        <f t="shared" ref="S18:S27" si="15">IFERROR(1/R18,"")</f>
        <v>3.5907373695547777</v>
      </c>
    </row>
    <row r="19" spans="1:19" x14ac:dyDescent="0.3">
      <c r="A19" s="1">
        <v>39</v>
      </c>
      <c r="B19" s="5">
        <v>0.81805555555555554</v>
      </c>
      <c r="C19" s="1" t="s">
        <v>19</v>
      </c>
      <c r="D19" s="1">
        <v>4</v>
      </c>
      <c r="E19" s="1">
        <v>4</v>
      </c>
      <c r="F19" s="1" t="s">
        <v>32</v>
      </c>
      <c r="G19" s="1">
        <v>67.63</v>
      </c>
      <c r="H19" s="1">
        <f>1+COUNTIFS(A:A,A19,G:G,"&gt;"&amp;G19)</f>
        <v>2</v>
      </c>
      <c r="I19" s="2">
        <f>AVERAGEIF(A:A,A19,G:G)</f>
        <v>51.602999999999994</v>
      </c>
      <c r="J19" s="2">
        <f t="shared" si="8"/>
        <v>16.027000000000001</v>
      </c>
      <c r="K19" s="2">
        <f t="shared" si="9"/>
        <v>106.027</v>
      </c>
      <c r="L19" s="2">
        <f t="shared" si="10"/>
        <v>579.18387467585717</v>
      </c>
      <c r="M19" s="2">
        <f>SUMIF(A:A,A19,L:L)</f>
        <v>3107.4926067684032</v>
      </c>
      <c r="N19" s="3">
        <f t="shared" si="11"/>
        <v>0.18638302579202978</v>
      </c>
      <c r="O19" s="6">
        <f t="shared" si="12"/>
        <v>5.3652954487165676</v>
      </c>
      <c r="P19" s="3">
        <f t="shared" si="13"/>
        <v>0.18638302579202978</v>
      </c>
      <c r="Q19" s="3">
        <f>IF(ISNUMBER(P19),SUMIF(A:A,A19,P:P),"")</f>
        <v>0.93035051369516208</v>
      </c>
      <c r="R19" s="3">
        <f t="shared" si="14"/>
        <v>0.20033634963209135</v>
      </c>
      <c r="S19" s="7">
        <f t="shared" si="15"/>
        <v>4.9916053768397735</v>
      </c>
    </row>
    <row r="20" spans="1:19" x14ac:dyDescent="0.3">
      <c r="A20" s="1">
        <v>39</v>
      </c>
      <c r="B20" s="5">
        <v>0.81805555555555554</v>
      </c>
      <c r="C20" s="1" t="s">
        <v>19</v>
      </c>
      <c r="D20" s="1">
        <v>4</v>
      </c>
      <c r="E20" s="1">
        <v>5</v>
      </c>
      <c r="F20" s="1" t="s">
        <v>33</v>
      </c>
      <c r="G20" s="1">
        <v>59.84</v>
      </c>
      <c r="H20" s="1">
        <f>1+COUNTIFS(A:A,A20,G:G,"&gt;"&amp;G20)</f>
        <v>3</v>
      </c>
      <c r="I20" s="2">
        <f>AVERAGEIF(A:A,A20,G:G)</f>
        <v>51.602999999999994</v>
      </c>
      <c r="J20" s="2">
        <f t="shared" si="8"/>
        <v>8.237000000000009</v>
      </c>
      <c r="K20" s="2">
        <f t="shared" si="9"/>
        <v>98.237000000000009</v>
      </c>
      <c r="L20" s="2">
        <f t="shared" si="10"/>
        <v>362.93363722873852</v>
      </c>
      <c r="M20" s="2">
        <f>SUMIF(A:A,A20,L:L)</f>
        <v>3107.4926067684032</v>
      </c>
      <c r="N20" s="3">
        <f t="shared" si="11"/>
        <v>0.11679308148255473</v>
      </c>
      <c r="O20" s="6">
        <f t="shared" si="12"/>
        <v>8.5621510050607679</v>
      </c>
      <c r="P20" s="3">
        <f t="shared" si="13"/>
        <v>0.11679308148255473</v>
      </c>
      <c r="Q20" s="3">
        <f>IF(ISNUMBER(P20),SUMIF(A:A,A20,P:P),"")</f>
        <v>0.93035051369516208</v>
      </c>
      <c r="R20" s="3">
        <f t="shared" si="14"/>
        <v>0.12553664426827313</v>
      </c>
      <c r="S20" s="7">
        <f t="shared" si="15"/>
        <v>7.9658015858938329</v>
      </c>
    </row>
    <row r="21" spans="1:19" x14ac:dyDescent="0.3">
      <c r="A21" s="1">
        <v>39</v>
      </c>
      <c r="B21" s="5">
        <v>0.81805555555555554</v>
      </c>
      <c r="C21" s="1" t="s">
        <v>19</v>
      </c>
      <c r="D21" s="1">
        <v>4</v>
      </c>
      <c r="E21" s="1">
        <v>6</v>
      </c>
      <c r="F21" s="1" t="s">
        <v>34</v>
      </c>
      <c r="G21" s="1">
        <v>59.55</v>
      </c>
      <c r="H21" s="1">
        <f>1+COUNTIFS(A:A,A21,G:G,"&gt;"&amp;G21)</f>
        <v>4</v>
      </c>
      <c r="I21" s="2">
        <f>AVERAGEIF(A:A,A21,G:G)</f>
        <v>51.602999999999994</v>
      </c>
      <c r="J21" s="2">
        <f t="shared" si="8"/>
        <v>7.9470000000000027</v>
      </c>
      <c r="K21" s="2">
        <f t="shared" si="9"/>
        <v>97.947000000000003</v>
      </c>
      <c r="L21" s="2">
        <f t="shared" si="10"/>
        <v>356.67321555912571</v>
      </c>
      <c r="M21" s="2">
        <f>SUMIF(A:A,A21,L:L)</f>
        <v>3107.4926067684032</v>
      </c>
      <c r="N21" s="3">
        <f t="shared" si="11"/>
        <v>0.11477845990116238</v>
      </c>
      <c r="O21" s="6">
        <f t="shared" si="12"/>
        <v>8.7124361213865082</v>
      </c>
      <c r="P21" s="3">
        <f t="shared" si="13"/>
        <v>0.11477845990116238</v>
      </c>
      <c r="Q21" s="3">
        <f>IF(ISNUMBER(P21),SUMIF(A:A,A21,P:P),"")</f>
        <v>0.93035051369516208</v>
      </c>
      <c r="R21" s="3">
        <f t="shared" si="14"/>
        <v>0.12337120065133925</v>
      </c>
      <c r="S21" s="7">
        <f t="shared" si="15"/>
        <v>8.1056194210682229</v>
      </c>
    </row>
    <row r="22" spans="1:19" x14ac:dyDescent="0.3">
      <c r="A22" s="1">
        <v>39</v>
      </c>
      <c r="B22" s="5">
        <v>0.81805555555555554</v>
      </c>
      <c r="C22" s="1" t="s">
        <v>19</v>
      </c>
      <c r="D22" s="1">
        <v>4</v>
      </c>
      <c r="E22" s="1">
        <v>11</v>
      </c>
      <c r="F22" s="1" t="s">
        <v>39</v>
      </c>
      <c r="G22" s="1">
        <v>57.96</v>
      </c>
      <c r="H22" s="1">
        <f>1+COUNTIFS(A:A,A22,G:G,"&gt;"&amp;G22)</f>
        <v>5</v>
      </c>
      <c r="I22" s="2">
        <f>AVERAGEIF(A:A,A22,G:G)</f>
        <v>51.602999999999994</v>
      </c>
      <c r="J22" s="2">
        <f t="shared" si="8"/>
        <v>6.3570000000000064</v>
      </c>
      <c r="K22" s="2">
        <f t="shared" si="9"/>
        <v>96.356999999999999</v>
      </c>
      <c r="L22" s="2">
        <f t="shared" si="10"/>
        <v>324.21925503620844</v>
      </c>
      <c r="M22" s="2">
        <f>SUMIF(A:A,A22,L:L)</f>
        <v>3107.4926067684032</v>
      </c>
      <c r="N22" s="3">
        <f t="shared" si="11"/>
        <v>0.10433468267310733</v>
      </c>
      <c r="O22" s="6">
        <f t="shared" si="12"/>
        <v>9.5845405801742452</v>
      </c>
      <c r="P22" s="3">
        <f t="shared" si="13"/>
        <v>0.10433468267310733</v>
      </c>
      <c r="Q22" s="3">
        <f>IF(ISNUMBER(P22),SUMIF(A:A,A22,P:P),"")</f>
        <v>0.93035051369516208</v>
      </c>
      <c r="R22" s="3">
        <f t="shared" si="14"/>
        <v>0.11214556356690911</v>
      </c>
      <c r="S22" s="7">
        <f t="shared" si="15"/>
        <v>8.9169822522972364</v>
      </c>
    </row>
    <row r="23" spans="1:19" x14ac:dyDescent="0.3">
      <c r="A23" s="1">
        <v>39</v>
      </c>
      <c r="B23" s="5">
        <v>0.81805555555555554</v>
      </c>
      <c r="C23" s="1" t="s">
        <v>19</v>
      </c>
      <c r="D23" s="1">
        <v>4</v>
      </c>
      <c r="E23" s="1">
        <v>2</v>
      </c>
      <c r="F23" s="1" t="s">
        <v>30</v>
      </c>
      <c r="G23" s="1">
        <v>55.89</v>
      </c>
      <c r="H23" s="1">
        <f>1+COUNTIFS(A:A,A23,G:G,"&gt;"&amp;G23)</f>
        <v>6</v>
      </c>
      <c r="I23" s="2">
        <f>AVERAGEIF(A:A,A23,G:G)</f>
        <v>51.602999999999994</v>
      </c>
      <c r="J23" s="2">
        <f t="shared" si="8"/>
        <v>4.2870000000000061</v>
      </c>
      <c r="K23" s="2">
        <f t="shared" si="9"/>
        <v>94.287000000000006</v>
      </c>
      <c r="L23" s="2">
        <f t="shared" si="10"/>
        <v>286.3514779020183</v>
      </c>
      <c r="M23" s="2">
        <f>SUMIF(A:A,A23,L:L)</f>
        <v>3107.4926067684032</v>
      </c>
      <c r="N23" s="3">
        <f t="shared" si="11"/>
        <v>9.21487237904665E-2</v>
      </c>
      <c r="O23" s="6">
        <f t="shared" si="12"/>
        <v>10.852022240414986</v>
      </c>
      <c r="P23" s="3">
        <f t="shared" si="13"/>
        <v>9.21487237904665E-2</v>
      </c>
      <c r="Q23" s="3">
        <f>IF(ISNUMBER(P23),SUMIF(A:A,A23,P:P),"")</f>
        <v>0.93035051369516208</v>
      </c>
      <c r="R23" s="3">
        <f t="shared" si="14"/>
        <v>9.9047318654633301E-2</v>
      </c>
      <c r="S23" s="7">
        <f t="shared" si="15"/>
        <v>10.096184466001406</v>
      </c>
    </row>
    <row r="24" spans="1:19" x14ac:dyDescent="0.3">
      <c r="A24" s="1">
        <v>39</v>
      </c>
      <c r="B24" s="5">
        <v>0.81805555555555554</v>
      </c>
      <c r="C24" s="1" t="s">
        <v>19</v>
      </c>
      <c r="D24" s="1">
        <v>4</v>
      </c>
      <c r="E24" s="1">
        <v>1</v>
      </c>
      <c r="F24" s="1" t="s">
        <v>29</v>
      </c>
      <c r="G24" s="1">
        <v>47.83</v>
      </c>
      <c r="H24" s="1">
        <f>1+COUNTIFS(A:A,A24,G:G,"&gt;"&amp;G24)</f>
        <v>7</v>
      </c>
      <c r="I24" s="2">
        <f>AVERAGEIF(A:A,A24,G:G)</f>
        <v>51.602999999999994</v>
      </c>
      <c r="J24" s="2">
        <f t="shared" si="8"/>
        <v>-3.7729999999999961</v>
      </c>
      <c r="K24" s="2">
        <f t="shared" si="9"/>
        <v>86.227000000000004</v>
      </c>
      <c r="L24" s="2">
        <f t="shared" si="10"/>
        <v>176.55280321705459</v>
      </c>
      <c r="M24" s="2">
        <f>SUMIF(A:A,A24,L:L)</f>
        <v>3107.4926067684032</v>
      </c>
      <c r="N24" s="3">
        <f t="shared" si="11"/>
        <v>5.6815196545441954E-2</v>
      </c>
      <c r="O24" s="6">
        <f t="shared" si="12"/>
        <v>17.600924766671881</v>
      </c>
      <c r="P24" s="3">
        <f t="shared" si="13"/>
        <v>5.6815196545441954E-2</v>
      </c>
      <c r="Q24" s="3">
        <f>IF(ISNUMBER(P24),SUMIF(A:A,A24,P:P),"")</f>
        <v>0.93035051369516208</v>
      </c>
      <c r="R24" s="3">
        <f t="shared" si="14"/>
        <v>6.1068592653089004E-2</v>
      </c>
      <c r="S24" s="7">
        <f t="shared" si="15"/>
        <v>16.375029398183084</v>
      </c>
    </row>
    <row r="25" spans="1:19" x14ac:dyDescent="0.3">
      <c r="A25" s="1">
        <v>39</v>
      </c>
      <c r="B25" s="5">
        <v>0.81805555555555554</v>
      </c>
      <c r="C25" s="1" t="s">
        <v>19</v>
      </c>
      <c r="D25" s="1">
        <v>4</v>
      </c>
      <c r="E25" s="1">
        <v>3</v>
      </c>
      <c r="F25" s="1" t="s">
        <v>31</v>
      </c>
      <c r="G25" s="1">
        <v>37.15</v>
      </c>
      <c r="H25" s="1">
        <f>1+COUNTIFS(A:A,A25,G:G,"&gt;"&amp;G25)</f>
        <v>8</v>
      </c>
      <c r="I25" s="2">
        <f>AVERAGEIF(A:A,A25,G:G)</f>
        <v>51.602999999999994</v>
      </c>
      <c r="J25" s="2">
        <f t="shared" si="8"/>
        <v>-14.452999999999996</v>
      </c>
      <c r="K25" s="2">
        <f t="shared" si="9"/>
        <v>75.546999999999997</v>
      </c>
      <c r="L25" s="2">
        <f t="shared" si="10"/>
        <v>93.020509397895424</v>
      </c>
      <c r="M25" s="2">
        <f>SUMIF(A:A,A25,L:L)</f>
        <v>3107.4926067684032</v>
      </c>
      <c r="N25" s="3">
        <f t="shared" si="11"/>
        <v>2.9934265714836535E-2</v>
      </c>
      <c r="O25" s="6">
        <f t="shared" si="12"/>
        <v>33.40653181629115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39</v>
      </c>
      <c r="B26" s="5">
        <v>0.81805555555555554</v>
      </c>
      <c r="C26" s="1" t="s">
        <v>19</v>
      </c>
      <c r="D26" s="1">
        <v>4</v>
      </c>
      <c r="E26" s="1">
        <v>8</v>
      </c>
      <c r="F26" s="1" t="s">
        <v>36</v>
      </c>
      <c r="G26" s="1">
        <v>36.369999999999997</v>
      </c>
      <c r="H26" s="1">
        <f>1+COUNTIFS(A:A,A26,G:G,"&gt;"&amp;G26)</f>
        <v>9</v>
      </c>
      <c r="I26" s="2">
        <f>AVERAGEIF(A:A,A26,G:G)</f>
        <v>51.602999999999994</v>
      </c>
      <c r="J26" s="2">
        <f t="shared" si="8"/>
        <v>-15.232999999999997</v>
      </c>
      <c r="K26" s="2">
        <f t="shared" si="9"/>
        <v>74.766999999999996</v>
      </c>
      <c r="L26" s="2">
        <f t="shared" si="10"/>
        <v>88.767447448227742</v>
      </c>
      <c r="M26" s="2">
        <f>SUMIF(A:A,A26,L:L)</f>
        <v>3107.4926067684032</v>
      </c>
      <c r="N26" s="3">
        <f t="shared" si="11"/>
        <v>2.8565618227018183E-2</v>
      </c>
      <c r="O26" s="6">
        <f t="shared" si="12"/>
        <v>35.007119119661525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39</v>
      </c>
      <c r="B27" s="5">
        <v>0.81805555555555554</v>
      </c>
      <c r="C27" s="1" t="s">
        <v>19</v>
      </c>
      <c r="D27" s="1">
        <v>4</v>
      </c>
      <c r="E27" s="1">
        <v>10</v>
      </c>
      <c r="F27" s="1" t="s">
        <v>38</v>
      </c>
      <c r="G27" s="1">
        <v>20.69</v>
      </c>
      <c r="H27" s="1">
        <f>1+COUNTIFS(A:A,A27,G:G,"&gt;"&amp;G27)</f>
        <v>10</v>
      </c>
      <c r="I27" s="2">
        <f>AVERAGEIF(A:A,A27,G:G)</f>
        <v>51.602999999999994</v>
      </c>
      <c r="J27" s="2">
        <f t="shared" si="8"/>
        <v>-30.912999999999993</v>
      </c>
      <c r="K27" s="2">
        <f t="shared" si="9"/>
        <v>59.087000000000003</v>
      </c>
      <c r="L27" s="2">
        <f t="shared" si="10"/>
        <v>34.64730691137801</v>
      </c>
      <c r="M27" s="2">
        <f>SUMIF(A:A,A27,L:L)</f>
        <v>3107.4926067684032</v>
      </c>
      <c r="N27" s="3">
        <f t="shared" si="11"/>
        <v>1.1149602362983263E-2</v>
      </c>
      <c r="O27" s="6">
        <f t="shared" si="12"/>
        <v>89.689297200410039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/>
      <c r="B28" s="5"/>
      <c r="C28" s="1"/>
      <c r="D28" s="1"/>
      <c r="E28" s="1"/>
      <c r="F28" s="1"/>
      <c r="G28" s="1"/>
      <c r="H28" s="1"/>
      <c r="I28" s="2"/>
      <c r="J28" s="2"/>
      <c r="K28" s="2"/>
      <c r="L28" s="2"/>
      <c r="M28" s="2"/>
      <c r="N28" s="3"/>
      <c r="O28" s="6"/>
      <c r="P28" s="3"/>
      <c r="Q28" s="3"/>
      <c r="R28" s="3"/>
      <c r="S28" s="7"/>
    </row>
    <row r="29" spans="1:19" x14ac:dyDescent="0.3">
      <c r="A29" s="1">
        <v>42</v>
      </c>
      <c r="B29" s="5">
        <v>0.83888888888888891</v>
      </c>
      <c r="C29" s="1" t="s">
        <v>19</v>
      </c>
      <c r="D29" s="1">
        <v>5</v>
      </c>
      <c r="E29" s="1">
        <v>1</v>
      </c>
      <c r="F29" s="1" t="s">
        <v>40</v>
      </c>
      <c r="G29" s="1">
        <v>58.84</v>
      </c>
      <c r="H29" s="1">
        <f>1+COUNTIFS(A:A,A29,G:G,"&gt;"&amp;G29)</f>
        <v>1</v>
      </c>
      <c r="I29" s="2">
        <f>AVERAGEIF(A:A,A29,G:G)</f>
        <v>46.171428571428571</v>
      </c>
      <c r="J29" s="2">
        <f t="shared" ref="J29:J54" si="16">G29-I29</f>
        <v>12.668571428571433</v>
      </c>
      <c r="K29" s="2">
        <f t="shared" ref="K29:K54" si="17">90+J29</f>
        <v>102.66857142857143</v>
      </c>
      <c r="L29" s="2">
        <f t="shared" ref="L29:L54" si="18">EXP(0.06*K29)</f>
        <v>473.4821839924229</v>
      </c>
      <c r="M29" s="2">
        <f>SUMIF(A:A,A29,L:L)</f>
        <v>3535.1785144192722</v>
      </c>
      <c r="N29" s="3">
        <f t="shared" ref="N29:N54" si="19">L29/M29</f>
        <v>0.13393444830612813</v>
      </c>
      <c r="O29" s="6">
        <f t="shared" ref="O29:O54" si="20">1/N29</f>
        <v>7.4663390385895614</v>
      </c>
      <c r="P29" s="3">
        <f t="shared" ref="P29:P54" si="21">IF(O29&gt;21,"",N29)</f>
        <v>0.13393444830612813</v>
      </c>
      <c r="Q29" s="3">
        <f>IF(ISNUMBER(P29),SUMIF(A:A,A29,P:P),"")</f>
        <v>0.87794957536476881</v>
      </c>
      <c r="R29" s="3">
        <f t="shared" ref="R29:R54" si="22">IFERROR(P29*(1/Q29),"")</f>
        <v>0.15255369108240791</v>
      </c>
      <c r="S29" s="7">
        <f t="shared" ref="S29:S54" si="23">IFERROR(1/R29,"")</f>
        <v>6.5550691884591012</v>
      </c>
    </row>
    <row r="30" spans="1:19" x14ac:dyDescent="0.3">
      <c r="A30" s="1">
        <v>42</v>
      </c>
      <c r="B30" s="5">
        <v>0.83888888888888891</v>
      </c>
      <c r="C30" s="1" t="s">
        <v>19</v>
      </c>
      <c r="D30" s="1">
        <v>5</v>
      </c>
      <c r="E30" s="1">
        <v>10</v>
      </c>
      <c r="F30" s="1" t="s">
        <v>49</v>
      </c>
      <c r="G30" s="1">
        <v>58.15</v>
      </c>
      <c r="H30" s="1">
        <f>1+COUNTIFS(A:A,A30,G:G,"&gt;"&amp;G30)</f>
        <v>2</v>
      </c>
      <c r="I30" s="2">
        <f>AVERAGEIF(A:A,A30,G:G)</f>
        <v>46.171428571428571</v>
      </c>
      <c r="J30" s="2">
        <f t="shared" si="16"/>
        <v>11.978571428571428</v>
      </c>
      <c r="K30" s="2">
        <f t="shared" si="17"/>
        <v>101.97857142857143</v>
      </c>
      <c r="L30" s="2">
        <f t="shared" si="18"/>
        <v>454.28024426226057</v>
      </c>
      <c r="M30" s="2">
        <f>SUMIF(A:A,A30,L:L)</f>
        <v>3535.1785144192722</v>
      </c>
      <c r="N30" s="3">
        <f t="shared" si="19"/>
        <v>0.12850277359667811</v>
      </c>
      <c r="O30" s="6">
        <f t="shared" si="20"/>
        <v>7.7819331988788347</v>
      </c>
      <c r="P30" s="3">
        <f t="shared" si="21"/>
        <v>0.12850277359667811</v>
      </c>
      <c r="Q30" s="3">
        <f>IF(ISNUMBER(P30),SUMIF(A:A,A30,P:P),"")</f>
        <v>0.87794957536476881</v>
      </c>
      <c r="R30" s="3">
        <f t="shared" si="22"/>
        <v>0.14636691810379659</v>
      </c>
      <c r="S30" s="7">
        <f t="shared" si="23"/>
        <v>6.8321449474726705</v>
      </c>
    </row>
    <row r="31" spans="1:19" x14ac:dyDescent="0.3">
      <c r="A31" s="1">
        <v>42</v>
      </c>
      <c r="B31" s="5">
        <v>0.83888888888888891</v>
      </c>
      <c r="C31" s="1" t="s">
        <v>19</v>
      </c>
      <c r="D31" s="1">
        <v>5</v>
      </c>
      <c r="E31" s="1">
        <v>13</v>
      </c>
      <c r="F31" s="1" t="s">
        <v>52</v>
      </c>
      <c r="G31" s="1">
        <v>53.8</v>
      </c>
      <c r="H31" s="1">
        <f>1+COUNTIFS(A:A,A31,G:G,"&gt;"&amp;G31)</f>
        <v>3</v>
      </c>
      <c r="I31" s="2">
        <f>AVERAGEIF(A:A,A31,G:G)</f>
        <v>46.171428571428571</v>
      </c>
      <c r="J31" s="2">
        <f t="shared" si="16"/>
        <v>7.6285714285714263</v>
      </c>
      <c r="K31" s="2">
        <f t="shared" si="17"/>
        <v>97.628571428571433</v>
      </c>
      <c r="L31" s="2">
        <f t="shared" si="18"/>
        <v>349.92340431329683</v>
      </c>
      <c r="M31" s="2">
        <f>SUMIF(A:A,A31,L:L)</f>
        <v>3535.1785144192722</v>
      </c>
      <c r="N31" s="3">
        <f t="shared" si="19"/>
        <v>9.8983234619137508E-2</v>
      </c>
      <c r="O31" s="6">
        <f t="shared" si="20"/>
        <v>10.1027209693414</v>
      </c>
      <c r="P31" s="3">
        <f t="shared" si="21"/>
        <v>9.8983234619137508E-2</v>
      </c>
      <c r="Q31" s="3">
        <f>IF(ISNUMBER(P31),SUMIF(A:A,A31,P:P),"")</f>
        <v>0.87794957536476881</v>
      </c>
      <c r="R31" s="3">
        <f t="shared" si="22"/>
        <v>0.1127436442782174</v>
      </c>
      <c r="S31" s="7">
        <f t="shared" si="23"/>
        <v>8.8696795850620269</v>
      </c>
    </row>
    <row r="32" spans="1:19" x14ac:dyDescent="0.3">
      <c r="A32" s="1">
        <v>42</v>
      </c>
      <c r="B32" s="5">
        <v>0.83888888888888891</v>
      </c>
      <c r="C32" s="1" t="s">
        <v>19</v>
      </c>
      <c r="D32" s="1">
        <v>5</v>
      </c>
      <c r="E32" s="1">
        <v>9</v>
      </c>
      <c r="F32" s="1" t="s">
        <v>48</v>
      </c>
      <c r="G32" s="1">
        <v>51.59</v>
      </c>
      <c r="H32" s="1">
        <f>1+COUNTIFS(A:A,A32,G:G,"&gt;"&amp;G32)</f>
        <v>4</v>
      </c>
      <c r="I32" s="2">
        <f>AVERAGEIF(A:A,A32,G:G)</f>
        <v>46.171428571428571</v>
      </c>
      <c r="J32" s="2">
        <f t="shared" si="16"/>
        <v>5.4185714285714326</v>
      </c>
      <c r="K32" s="2">
        <f t="shared" si="17"/>
        <v>95.418571428571425</v>
      </c>
      <c r="L32" s="2">
        <f t="shared" si="18"/>
        <v>306.46828818923643</v>
      </c>
      <c r="M32" s="2">
        <f>SUMIF(A:A,A32,L:L)</f>
        <v>3535.1785144192722</v>
      </c>
      <c r="N32" s="3">
        <f t="shared" si="19"/>
        <v>8.6691036093146295E-2</v>
      </c>
      <c r="O32" s="6">
        <f t="shared" si="20"/>
        <v>11.535218000227118</v>
      </c>
      <c r="P32" s="3">
        <f t="shared" si="21"/>
        <v>8.6691036093146295E-2</v>
      </c>
      <c r="Q32" s="3">
        <f>IF(ISNUMBER(P32),SUMIF(A:A,A32,P:P),"")</f>
        <v>0.87794957536476881</v>
      </c>
      <c r="R32" s="3">
        <f t="shared" si="22"/>
        <v>9.8742614069980125E-2</v>
      </c>
      <c r="S32" s="7">
        <f t="shared" si="23"/>
        <v>10.127339745039437</v>
      </c>
    </row>
    <row r="33" spans="1:19" x14ac:dyDescent="0.3">
      <c r="A33" s="1">
        <v>42</v>
      </c>
      <c r="B33" s="5">
        <v>0.83888888888888891</v>
      </c>
      <c r="C33" s="1" t="s">
        <v>19</v>
      </c>
      <c r="D33" s="1">
        <v>5</v>
      </c>
      <c r="E33" s="1">
        <v>4</v>
      </c>
      <c r="F33" s="1" t="s">
        <v>43</v>
      </c>
      <c r="G33" s="1">
        <v>51.51</v>
      </c>
      <c r="H33" s="1">
        <f>1+COUNTIFS(A:A,A33,G:G,"&gt;"&amp;G33)</f>
        <v>5</v>
      </c>
      <c r="I33" s="2">
        <f>AVERAGEIF(A:A,A33,G:G)</f>
        <v>46.171428571428571</v>
      </c>
      <c r="J33" s="2">
        <f t="shared" si="16"/>
        <v>5.3385714285714272</v>
      </c>
      <c r="K33" s="2">
        <f t="shared" si="17"/>
        <v>95.338571428571427</v>
      </c>
      <c r="L33" s="2">
        <f t="shared" si="18"/>
        <v>305.00076527855651</v>
      </c>
      <c r="M33" s="2">
        <f>SUMIF(A:A,A33,L:L)</f>
        <v>3535.1785144192722</v>
      </c>
      <c r="N33" s="3">
        <f t="shared" si="19"/>
        <v>8.6275916204661407E-2</v>
      </c>
      <c r="O33" s="6">
        <f t="shared" si="20"/>
        <v>11.590720145212099</v>
      </c>
      <c r="P33" s="3">
        <f t="shared" si="21"/>
        <v>8.6275916204661407E-2</v>
      </c>
      <c r="Q33" s="3">
        <f>IF(ISNUMBER(P33),SUMIF(A:A,A33,P:P),"")</f>
        <v>0.87794957536476881</v>
      </c>
      <c r="R33" s="3">
        <f t="shared" si="22"/>
        <v>9.8269785219516348E-2</v>
      </c>
      <c r="S33" s="7">
        <f t="shared" si="23"/>
        <v>10.176067829660834</v>
      </c>
    </row>
    <row r="34" spans="1:19" x14ac:dyDescent="0.3">
      <c r="A34" s="1">
        <v>42</v>
      </c>
      <c r="B34" s="5">
        <v>0.83888888888888891</v>
      </c>
      <c r="C34" s="1" t="s">
        <v>19</v>
      </c>
      <c r="D34" s="1">
        <v>5</v>
      </c>
      <c r="E34" s="1">
        <v>3</v>
      </c>
      <c r="F34" s="1" t="s">
        <v>42</v>
      </c>
      <c r="G34" s="1">
        <v>49.18</v>
      </c>
      <c r="H34" s="1">
        <f>1+COUNTIFS(A:A,A34,G:G,"&gt;"&amp;G34)</f>
        <v>6</v>
      </c>
      <c r="I34" s="2">
        <f>AVERAGEIF(A:A,A34,G:G)</f>
        <v>46.171428571428571</v>
      </c>
      <c r="J34" s="2">
        <f t="shared" si="16"/>
        <v>3.0085714285714289</v>
      </c>
      <c r="K34" s="2">
        <f t="shared" si="17"/>
        <v>93.008571428571429</v>
      </c>
      <c r="L34" s="2">
        <f t="shared" si="18"/>
        <v>265.20796338672289</v>
      </c>
      <c r="M34" s="2">
        <f>SUMIF(A:A,A34,L:L)</f>
        <v>3535.1785144192722</v>
      </c>
      <c r="N34" s="3">
        <f t="shared" si="19"/>
        <v>7.5019680704947064E-2</v>
      </c>
      <c r="O34" s="6">
        <f t="shared" si="20"/>
        <v>13.32983545921779</v>
      </c>
      <c r="P34" s="3">
        <f t="shared" si="21"/>
        <v>7.5019680704947064E-2</v>
      </c>
      <c r="Q34" s="3">
        <f>IF(ISNUMBER(P34),SUMIF(A:A,A34,P:P),"")</f>
        <v>0.87794957536476881</v>
      </c>
      <c r="R34" s="3">
        <f t="shared" si="22"/>
        <v>8.544873510961952E-2</v>
      </c>
      <c r="S34" s="7">
        <f t="shared" si="23"/>
        <v>11.702923381102496</v>
      </c>
    </row>
    <row r="35" spans="1:19" x14ac:dyDescent="0.3">
      <c r="A35" s="1">
        <v>42</v>
      </c>
      <c r="B35" s="5">
        <v>0.83888888888888891</v>
      </c>
      <c r="C35" s="1" t="s">
        <v>19</v>
      </c>
      <c r="D35" s="1">
        <v>5</v>
      </c>
      <c r="E35" s="1">
        <v>14</v>
      </c>
      <c r="F35" s="1" t="s">
        <v>53</v>
      </c>
      <c r="G35" s="1">
        <v>48.97</v>
      </c>
      <c r="H35" s="1">
        <f>1+COUNTIFS(A:A,A35,G:G,"&gt;"&amp;G35)</f>
        <v>7</v>
      </c>
      <c r="I35" s="2">
        <f>AVERAGEIF(A:A,A35,G:G)</f>
        <v>46.171428571428571</v>
      </c>
      <c r="J35" s="2">
        <f t="shared" si="16"/>
        <v>2.798571428571428</v>
      </c>
      <c r="K35" s="2">
        <f t="shared" si="17"/>
        <v>92.798571428571421</v>
      </c>
      <c r="L35" s="2">
        <f t="shared" si="18"/>
        <v>261.88730711472999</v>
      </c>
      <c r="M35" s="2">
        <f>SUMIF(A:A,A35,L:L)</f>
        <v>3535.1785144192722</v>
      </c>
      <c r="N35" s="3">
        <f t="shared" si="19"/>
        <v>7.408036285764498E-2</v>
      </c>
      <c r="O35" s="6">
        <f t="shared" si="20"/>
        <v>13.498853966490818</v>
      </c>
      <c r="P35" s="3">
        <f t="shared" si="21"/>
        <v>7.408036285764498E-2</v>
      </c>
      <c r="Q35" s="3">
        <f>IF(ISNUMBER(P35),SUMIF(A:A,A35,P:P),"")</f>
        <v>0.87794957536476881</v>
      </c>
      <c r="R35" s="3">
        <f t="shared" si="22"/>
        <v>8.4378835569077201E-2</v>
      </c>
      <c r="S35" s="7">
        <f t="shared" si="23"/>
        <v>11.851313107791638</v>
      </c>
    </row>
    <row r="36" spans="1:19" x14ac:dyDescent="0.3">
      <c r="A36" s="1">
        <v>42</v>
      </c>
      <c r="B36" s="5">
        <v>0.83888888888888891</v>
      </c>
      <c r="C36" s="1" t="s">
        <v>19</v>
      </c>
      <c r="D36" s="1">
        <v>5</v>
      </c>
      <c r="E36" s="1">
        <v>8</v>
      </c>
      <c r="F36" s="1" t="s">
        <v>47</v>
      </c>
      <c r="G36" s="1">
        <v>48.83</v>
      </c>
      <c r="H36" s="1">
        <f>1+COUNTIFS(A:A,A36,G:G,"&gt;"&amp;G36)</f>
        <v>8</v>
      </c>
      <c r="I36" s="2">
        <f>AVERAGEIF(A:A,A36,G:G)</f>
        <v>46.171428571428571</v>
      </c>
      <c r="J36" s="2">
        <f t="shared" si="16"/>
        <v>2.6585714285714275</v>
      </c>
      <c r="K36" s="2">
        <f t="shared" si="17"/>
        <v>92.658571428571435</v>
      </c>
      <c r="L36" s="2">
        <f t="shared" si="18"/>
        <v>259.69666730312218</v>
      </c>
      <c r="M36" s="2">
        <f>SUMIF(A:A,A36,L:L)</f>
        <v>3535.1785144192722</v>
      </c>
      <c r="N36" s="3">
        <f t="shared" si="19"/>
        <v>7.3460694062229798E-2</v>
      </c>
      <c r="O36" s="6">
        <f t="shared" si="20"/>
        <v>13.612721915653058</v>
      </c>
      <c r="P36" s="3">
        <f t="shared" si="21"/>
        <v>7.3460694062229798E-2</v>
      </c>
      <c r="Q36" s="3">
        <f>IF(ISNUMBER(P36),SUMIF(A:A,A36,P:P),"")</f>
        <v>0.87794957536476881</v>
      </c>
      <c r="R36" s="3">
        <f t="shared" si="22"/>
        <v>8.367302191781173E-2</v>
      </c>
      <c r="S36" s="7">
        <f t="shared" si="23"/>
        <v>11.951283425406283</v>
      </c>
    </row>
    <row r="37" spans="1:19" x14ac:dyDescent="0.3">
      <c r="A37" s="1">
        <v>42</v>
      </c>
      <c r="B37" s="5">
        <v>0.83888888888888891</v>
      </c>
      <c r="C37" s="1" t="s">
        <v>19</v>
      </c>
      <c r="D37" s="1">
        <v>5</v>
      </c>
      <c r="E37" s="1">
        <v>12</v>
      </c>
      <c r="F37" s="1" t="s">
        <v>51</v>
      </c>
      <c r="G37" s="1">
        <v>47.84</v>
      </c>
      <c r="H37" s="1">
        <f>1+COUNTIFS(A:A,A37,G:G,"&gt;"&amp;G37)</f>
        <v>9</v>
      </c>
      <c r="I37" s="2">
        <f>AVERAGEIF(A:A,A37,G:G)</f>
        <v>46.171428571428571</v>
      </c>
      <c r="J37" s="2">
        <f t="shared" si="16"/>
        <v>1.6685714285714326</v>
      </c>
      <c r="K37" s="2">
        <f t="shared" si="17"/>
        <v>91.668571428571425</v>
      </c>
      <c r="L37" s="2">
        <f t="shared" si="18"/>
        <v>244.71989865452801</v>
      </c>
      <c r="M37" s="2">
        <f>SUMIF(A:A,A37,L:L)</f>
        <v>3535.1785144192722</v>
      </c>
      <c r="N37" s="3">
        <f t="shared" si="19"/>
        <v>6.9224198341431828E-2</v>
      </c>
      <c r="O37" s="6">
        <f t="shared" si="20"/>
        <v>14.445815537909718</v>
      </c>
      <c r="P37" s="3">
        <f t="shared" si="21"/>
        <v>6.9224198341431828E-2</v>
      </c>
      <c r="Q37" s="3">
        <f>IF(ISNUMBER(P37),SUMIF(A:A,A37,P:P),"")</f>
        <v>0.87794957536476881</v>
      </c>
      <c r="R37" s="3">
        <f t="shared" si="22"/>
        <v>7.8847578817576952E-2</v>
      </c>
      <c r="S37" s="7">
        <f t="shared" si="23"/>
        <v>12.682697617305616</v>
      </c>
    </row>
    <row r="38" spans="1:19" x14ac:dyDescent="0.3">
      <c r="A38" s="1">
        <v>42</v>
      </c>
      <c r="B38" s="5">
        <v>0.83888888888888891</v>
      </c>
      <c r="C38" s="1" t="s">
        <v>19</v>
      </c>
      <c r="D38" s="1">
        <v>5</v>
      </c>
      <c r="E38" s="1">
        <v>2</v>
      </c>
      <c r="F38" s="1" t="s">
        <v>41</v>
      </c>
      <c r="G38" s="1">
        <v>43</v>
      </c>
      <c r="H38" s="1">
        <f>1+COUNTIFS(A:A,A38,G:G,"&gt;"&amp;G38)</f>
        <v>10</v>
      </c>
      <c r="I38" s="2">
        <f>AVERAGEIF(A:A,A38,G:G)</f>
        <v>46.171428571428571</v>
      </c>
      <c r="J38" s="2">
        <f t="shared" si="16"/>
        <v>-3.1714285714285708</v>
      </c>
      <c r="K38" s="2">
        <f t="shared" si="17"/>
        <v>86.828571428571422</v>
      </c>
      <c r="L38" s="2">
        <f t="shared" si="18"/>
        <v>183.04175307817789</v>
      </c>
      <c r="M38" s="2">
        <f>SUMIF(A:A,A38,L:L)</f>
        <v>3535.1785144192722</v>
      </c>
      <c r="N38" s="3">
        <f t="shared" si="19"/>
        <v>5.1777230578763676E-2</v>
      </c>
      <c r="O38" s="6">
        <f t="shared" si="20"/>
        <v>19.313508830465487</v>
      </c>
      <c r="P38" s="3">
        <f t="shared" si="21"/>
        <v>5.1777230578763676E-2</v>
      </c>
      <c r="Q38" s="3">
        <f>IF(ISNUMBER(P38),SUMIF(A:A,A38,P:P),"")</f>
        <v>0.87794957536476881</v>
      </c>
      <c r="R38" s="3">
        <f t="shared" si="22"/>
        <v>5.897517583199624E-2</v>
      </c>
      <c r="S38" s="7">
        <f t="shared" si="23"/>
        <v>16.956286876510887</v>
      </c>
    </row>
    <row r="39" spans="1:19" x14ac:dyDescent="0.3">
      <c r="A39" s="1">
        <v>42</v>
      </c>
      <c r="B39" s="5">
        <v>0.83888888888888891</v>
      </c>
      <c r="C39" s="1" t="s">
        <v>19</v>
      </c>
      <c r="D39" s="1">
        <v>5</v>
      </c>
      <c r="E39" s="1">
        <v>5</v>
      </c>
      <c r="F39" s="1" t="s">
        <v>44</v>
      </c>
      <c r="G39" s="1">
        <v>40.31</v>
      </c>
      <c r="H39" s="1">
        <f>1+COUNTIFS(A:A,A39,G:G,"&gt;"&amp;G39)</f>
        <v>11</v>
      </c>
      <c r="I39" s="2">
        <f>AVERAGEIF(A:A,A39,G:G)</f>
        <v>46.171428571428571</v>
      </c>
      <c r="J39" s="2">
        <f t="shared" si="16"/>
        <v>-5.8614285714285685</v>
      </c>
      <c r="K39" s="2">
        <f t="shared" si="17"/>
        <v>84.138571428571424</v>
      </c>
      <c r="L39" s="2">
        <f t="shared" si="18"/>
        <v>155.7596767438726</v>
      </c>
      <c r="M39" s="2">
        <f>SUMIF(A:A,A39,L:L)</f>
        <v>3535.1785144192722</v>
      </c>
      <c r="N39" s="3">
        <f t="shared" si="19"/>
        <v>4.4059918362979594E-2</v>
      </c>
      <c r="O39" s="6">
        <f t="shared" si="20"/>
        <v>22.696365248834155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>
        <v>42</v>
      </c>
      <c r="B40" s="5">
        <v>0.83888888888888891</v>
      </c>
      <c r="C40" s="1" t="s">
        <v>19</v>
      </c>
      <c r="D40" s="1">
        <v>5</v>
      </c>
      <c r="E40" s="1">
        <v>16</v>
      </c>
      <c r="F40" s="1" t="s">
        <v>55</v>
      </c>
      <c r="G40" s="1">
        <v>33.39</v>
      </c>
      <c r="H40" s="1">
        <f>1+COUNTIFS(A:A,A40,G:G,"&gt;"&amp;G40)</f>
        <v>12</v>
      </c>
      <c r="I40" s="2">
        <f>AVERAGEIF(A:A,A40,G:G)</f>
        <v>46.171428571428571</v>
      </c>
      <c r="J40" s="2">
        <f t="shared" si="16"/>
        <v>-12.78142857142857</v>
      </c>
      <c r="K40" s="2">
        <f t="shared" si="17"/>
        <v>77.218571428571437</v>
      </c>
      <c r="L40" s="2">
        <f t="shared" si="18"/>
        <v>102.83381984278419</v>
      </c>
      <c r="M40" s="2">
        <f>SUMIF(A:A,A40,L:L)</f>
        <v>3535.1785144192722</v>
      </c>
      <c r="N40" s="3">
        <f t="shared" si="19"/>
        <v>2.908872053372864E-2</v>
      </c>
      <c r="O40" s="6">
        <f t="shared" si="20"/>
        <v>34.377586282644877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>
        <v>42</v>
      </c>
      <c r="B41" s="5">
        <v>0.83888888888888891</v>
      </c>
      <c r="C41" s="1" t="s">
        <v>19</v>
      </c>
      <c r="D41" s="1">
        <v>5</v>
      </c>
      <c r="E41" s="1">
        <v>7</v>
      </c>
      <c r="F41" s="1" t="s">
        <v>46</v>
      </c>
      <c r="G41" s="1">
        <v>30.59</v>
      </c>
      <c r="H41" s="1">
        <f>1+COUNTIFS(A:A,A41,G:G,"&gt;"&amp;G41)</f>
        <v>13</v>
      </c>
      <c r="I41" s="2">
        <f>AVERAGEIF(A:A,A41,G:G)</f>
        <v>46.171428571428571</v>
      </c>
      <c r="J41" s="2">
        <f t="shared" si="16"/>
        <v>-15.581428571428571</v>
      </c>
      <c r="K41" s="2">
        <f t="shared" si="17"/>
        <v>74.418571428571425</v>
      </c>
      <c r="L41" s="2">
        <f t="shared" si="18"/>
        <v>86.93096393936888</v>
      </c>
      <c r="M41" s="2">
        <f>SUMIF(A:A,A41,L:L)</f>
        <v>3535.1785144192722</v>
      </c>
      <c r="N41" s="3">
        <f t="shared" si="19"/>
        <v>2.4590261449257855E-2</v>
      </c>
      <c r="O41" s="6">
        <f t="shared" si="20"/>
        <v>40.666505399444645</v>
      </c>
      <c r="P41" s="3" t="str">
        <f t="shared" si="21"/>
        <v/>
      </c>
      <c r="Q41" s="3" t="str">
        <f>IF(ISNUMBER(P41),SUMIF(A:A,A41,P:P),"")</f>
        <v/>
      </c>
      <c r="R41" s="3" t="str">
        <f t="shared" si="22"/>
        <v/>
      </c>
      <c r="S41" s="7" t="str">
        <f t="shared" si="23"/>
        <v/>
      </c>
    </row>
    <row r="42" spans="1:19" x14ac:dyDescent="0.3">
      <c r="A42" s="1">
        <v>42</v>
      </c>
      <c r="B42" s="5">
        <v>0.83888888888888891</v>
      </c>
      <c r="C42" s="1" t="s">
        <v>19</v>
      </c>
      <c r="D42" s="1">
        <v>5</v>
      </c>
      <c r="E42" s="1">
        <v>15</v>
      </c>
      <c r="F42" s="1" t="s">
        <v>54</v>
      </c>
      <c r="G42" s="1">
        <v>30.4</v>
      </c>
      <c r="H42" s="1">
        <f>1+COUNTIFS(A:A,A42,G:G,"&gt;"&amp;G42)</f>
        <v>14</v>
      </c>
      <c r="I42" s="2">
        <f>AVERAGEIF(A:A,A42,G:G)</f>
        <v>46.171428571428571</v>
      </c>
      <c r="J42" s="2">
        <f t="shared" si="16"/>
        <v>-15.771428571428572</v>
      </c>
      <c r="K42" s="2">
        <f t="shared" si="17"/>
        <v>74.228571428571428</v>
      </c>
      <c r="L42" s="2">
        <f t="shared" si="18"/>
        <v>85.945578320192595</v>
      </c>
      <c r="M42" s="2">
        <f>SUMIF(A:A,A42,L:L)</f>
        <v>3535.1785144192722</v>
      </c>
      <c r="N42" s="3">
        <f t="shared" si="19"/>
        <v>2.4311524289265196E-2</v>
      </c>
      <c r="O42" s="6">
        <f t="shared" si="20"/>
        <v>41.132756140739069</v>
      </c>
      <c r="P42" s="3" t="str">
        <f t="shared" si="21"/>
        <v/>
      </c>
      <c r="Q42" s="3" t="str">
        <f>IF(ISNUMBER(P42),SUMIF(A:A,A42,P:P),"")</f>
        <v/>
      </c>
      <c r="R42" s="3" t="str">
        <f t="shared" si="22"/>
        <v/>
      </c>
      <c r="S42" s="7" t="str">
        <f t="shared" si="23"/>
        <v/>
      </c>
    </row>
    <row r="43" spans="1:19" x14ac:dyDescent="0.3">
      <c r="A43" s="1"/>
      <c r="B43" s="5"/>
      <c r="C43" s="1"/>
      <c r="D43" s="1"/>
      <c r="E43" s="1"/>
      <c r="F43" s="1"/>
      <c r="G43" s="1"/>
      <c r="H43" s="1"/>
      <c r="I43" s="2"/>
      <c r="J43" s="2"/>
      <c r="K43" s="2"/>
      <c r="L43" s="2"/>
      <c r="M43" s="2"/>
      <c r="N43" s="3"/>
      <c r="O43" s="6"/>
      <c r="P43" s="3"/>
      <c r="Q43" s="3"/>
      <c r="R43" s="3"/>
      <c r="S43" s="7"/>
    </row>
    <row r="44" spans="1:19" x14ac:dyDescent="0.3">
      <c r="A44" s="1">
        <v>45</v>
      </c>
      <c r="B44" s="5">
        <v>0.85972222222222217</v>
      </c>
      <c r="C44" s="1" t="s">
        <v>19</v>
      </c>
      <c r="D44" s="1">
        <v>6</v>
      </c>
      <c r="E44" s="1">
        <v>1</v>
      </c>
      <c r="F44" s="1" t="s">
        <v>56</v>
      </c>
      <c r="G44" s="1">
        <v>75.489999999999995</v>
      </c>
      <c r="H44" s="1">
        <f>1+COUNTIFS(A:A,A44,G:G,"&gt;"&amp;G44)</f>
        <v>1</v>
      </c>
      <c r="I44" s="2">
        <f>AVERAGEIF(A:A,A44,G:G)</f>
        <v>50.102727272727272</v>
      </c>
      <c r="J44" s="2">
        <f t="shared" si="16"/>
        <v>25.387272727272723</v>
      </c>
      <c r="K44" s="2">
        <f t="shared" si="17"/>
        <v>115.38727272727272</v>
      </c>
      <c r="L44" s="2">
        <f t="shared" si="18"/>
        <v>1015.6015374223743</v>
      </c>
      <c r="M44" s="2">
        <f>SUMIF(A:A,A44,L:L)</f>
        <v>3343.315333097823</v>
      </c>
      <c r="N44" s="3">
        <f t="shared" si="19"/>
        <v>0.30377078924270845</v>
      </c>
      <c r="O44" s="6">
        <f t="shared" si="20"/>
        <v>3.2919557620828859</v>
      </c>
      <c r="P44" s="3">
        <f t="shared" si="21"/>
        <v>0.30377078924270845</v>
      </c>
      <c r="Q44" s="3">
        <f>IF(ISNUMBER(P44),SUMIF(A:A,A44,P:P),"")</f>
        <v>0.87566657360871103</v>
      </c>
      <c r="R44" s="3">
        <f t="shared" si="22"/>
        <v>0.34690234662131519</v>
      </c>
      <c r="S44" s="7">
        <f t="shared" si="23"/>
        <v>2.8826556226545734</v>
      </c>
    </row>
    <row r="45" spans="1:19" x14ac:dyDescent="0.3">
      <c r="A45" s="1">
        <v>45</v>
      </c>
      <c r="B45" s="5">
        <v>0.85972222222222217</v>
      </c>
      <c r="C45" s="1" t="s">
        <v>19</v>
      </c>
      <c r="D45" s="1">
        <v>6</v>
      </c>
      <c r="E45" s="1">
        <v>4</v>
      </c>
      <c r="F45" s="1" t="s">
        <v>59</v>
      </c>
      <c r="G45" s="1">
        <v>66.010000000000005</v>
      </c>
      <c r="H45" s="1">
        <f>1+COUNTIFS(A:A,A45,G:G,"&gt;"&amp;G45)</f>
        <v>2</v>
      </c>
      <c r="I45" s="2">
        <f>AVERAGEIF(A:A,A45,G:G)</f>
        <v>50.102727272727272</v>
      </c>
      <c r="J45" s="2">
        <f t="shared" si="16"/>
        <v>15.907272727272733</v>
      </c>
      <c r="K45" s="2">
        <f t="shared" si="17"/>
        <v>105.90727272727273</v>
      </c>
      <c r="L45" s="2">
        <f t="shared" si="18"/>
        <v>575.03813689709216</v>
      </c>
      <c r="M45" s="2">
        <f>SUMIF(A:A,A45,L:L)</f>
        <v>3343.315333097823</v>
      </c>
      <c r="N45" s="3">
        <f t="shared" si="19"/>
        <v>0.17199638071957687</v>
      </c>
      <c r="O45" s="6">
        <f t="shared" si="20"/>
        <v>5.8140758300629667</v>
      </c>
      <c r="P45" s="3">
        <f t="shared" si="21"/>
        <v>0.17199638071957687</v>
      </c>
      <c r="Q45" s="3">
        <f>IF(ISNUMBER(P45),SUMIF(A:A,A45,P:P),"")</f>
        <v>0.87566657360871103</v>
      </c>
      <c r="R45" s="3">
        <f t="shared" si="22"/>
        <v>0.19641766158865961</v>
      </c>
      <c r="S45" s="7">
        <f t="shared" si="23"/>
        <v>5.0911918608124598</v>
      </c>
    </row>
    <row r="46" spans="1:19" x14ac:dyDescent="0.3">
      <c r="A46" s="1">
        <v>45</v>
      </c>
      <c r="B46" s="5">
        <v>0.85972222222222217</v>
      </c>
      <c r="C46" s="1" t="s">
        <v>19</v>
      </c>
      <c r="D46" s="1">
        <v>6</v>
      </c>
      <c r="E46" s="1">
        <v>10</v>
      </c>
      <c r="F46" s="1" t="s">
        <v>50</v>
      </c>
      <c r="G46" s="1">
        <v>58.33</v>
      </c>
      <c r="H46" s="1">
        <f>1+COUNTIFS(A:A,A46,G:G,"&gt;"&amp;G46)</f>
        <v>3</v>
      </c>
      <c r="I46" s="2">
        <f>AVERAGEIF(A:A,A46,G:G)</f>
        <v>50.102727272727272</v>
      </c>
      <c r="J46" s="2">
        <f t="shared" si="16"/>
        <v>8.2272727272727266</v>
      </c>
      <c r="K46" s="2">
        <f t="shared" si="17"/>
        <v>98.22727272727272</v>
      </c>
      <c r="L46" s="2">
        <f t="shared" si="18"/>
        <v>362.72187776173809</v>
      </c>
      <c r="M46" s="2">
        <f>SUMIF(A:A,A46,L:L)</f>
        <v>3343.315333097823</v>
      </c>
      <c r="N46" s="3">
        <f t="shared" si="19"/>
        <v>0.10849167416872105</v>
      </c>
      <c r="O46" s="6">
        <f t="shared" si="20"/>
        <v>9.2172971581657777</v>
      </c>
      <c r="P46" s="3">
        <f t="shared" si="21"/>
        <v>0.10849167416872105</v>
      </c>
      <c r="Q46" s="3">
        <f>IF(ISNUMBER(P46),SUMIF(A:A,A46,P:P),"")</f>
        <v>0.87566657360871103</v>
      </c>
      <c r="R46" s="3">
        <f t="shared" si="22"/>
        <v>0.12389610091157852</v>
      </c>
      <c r="S46" s="7">
        <f t="shared" si="23"/>
        <v>8.0712790204243348</v>
      </c>
    </row>
    <row r="47" spans="1:19" x14ac:dyDescent="0.3">
      <c r="A47" s="1">
        <v>45</v>
      </c>
      <c r="B47" s="5">
        <v>0.85972222222222217</v>
      </c>
      <c r="C47" s="1" t="s">
        <v>19</v>
      </c>
      <c r="D47" s="1">
        <v>6</v>
      </c>
      <c r="E47" s="1">
        <v>5</v>
      </c>
      <c r="F47" s="1" t="s">
        <v>45</v>
      </c>
      <c r="G47" s="1">
        <v>58.01</v>
      </c>
      <c r="H47" s="1">
        <f>1+COUNTIFS(A:A,A47,G:G,"&gt;"&amp;G47)</f>
        <v>4</v>
      </c>
      <c r="I47" s="2">
        <f>AVERAGEIF(A:A,A47,G:G)</f>
        <v>50.102727272727272</v>
      </c>
      <c r="J47" s="2">
        <f t="shared" si="16"/>
        <v>7.9072727272727263</v>
      </c>
      <c r="K47" s="2">
        <f t="shared" si="17"/>
        <v>97.907272727272726</v>
      </c>
      <c r="L47" s="2">
        <f t="shared" si="18"/>
        <v>355.82404876706647</v>
      </c>
      <c r="M47" s="2">
        <f>SUMIF(A:A,A47,L:L)</f>
        <v>3343.315333097823</v>
      </c>
      <c r="N47" s="3">
        <f t="shared" si="19"/>
        <v>0.10642850384004006</v>
      </c>
      <c r="O47" s="6">
        <f t="shared" si="20"/>
        <v>9.3959791213731645</v>
      </c>
      <c r="P47" s="3">
        <f t="shared" si="21"/>
        <v>0.10642850384004006</v>
      </c>
      <c r="Q47" s="3">
        <f>IF(ISNUMBER(P47),SUMIF(A:A,A47,P:P),"")</f>
        <v>0.87566657360871103</v>
      </c>
      <c r="R47" s="3">
        <f t="shared" si="22"/>
        <v>0.12153998684846148</v>
      </c>
      <c r="S47" s="7">
        <f t="shared" si="23"/>
        <v>8.2277448429118252</v>
      </c>
    </row>
    <row r="48" spans="1:19" x14ac:dyDescent="0.3">
      <c r="A48" s="1">
        <v>45</v>
      </c>
      <c r="B48" s="5">
        <v>0.85972222222222217</v>
      </c>
      <c r="C48" s="1" t="s">
        <v>19</v>
      </c>
      <c r="D48" s="1">
        <v>6</v>
      </c>
      <c r="E48" s="1">
        <v>8</v>
      </c>
      <c r="F48" s="1" t="s">
        <v>61</v>
      </c>
      <c r="G48" s="1">
        <v>53.16</v>
      </c>
      <c r="H48" s="1">
        <f>1+COUNTIFS(A:A,A48,G:G,"&gt;"&amp;G48)</f>
        <v>5</v>
      </c>
      <c r="I48" s="2">
        <f>AVERAGEIF(A:A,A48,G:G)</f>
        <v>50.102727272727272</v>
      </c>
      <c r="J48" s="2">
        <f t="shared" si="16"/>
        <v>3.0572727272727249</v>
      </c>
      <c r="K48" s="2">
        <f t="shared" si="17"/>
        <v>93.057272727272732</v>
      </c>
      <c r="L48" s="2">
        <f t="shared" si="18"/>
        <v>265.9840550692561</v>
      </c>
      <c r="M48" s="2">
        <f>SUMIF(A:A,A48,L:L)</f>
        <v>3343.315333097823</v>
      </c>
      <c r="N48" s="3">
        <f t="shared" si="19"/>
        <v>7.9556975208438588E-2</v>
      </c>
      <c r="O48" s="6">
        <f t="shared" si="20"/>
        <v>12.569608100106981</v>
      </c>
      <c r="P48" s="3">
        <f t="shared" si="21"/>
        <v>7.9556975208438588E-2</v>
      </c>
      <c r="Q48" s="3">
        <f>IF(ISNUMBER(P48),SUMIF(A:A,A48,P:P),"")</f>
        <v>0.87566657360871103</v>
      </c>
      <c r="R48" s="3">
        <f t="shared" si="22"/>
        <v>9.0853045675337599E-2</v>
      </c>
      <c r="S48" s="7">
        <f t="shared" si="23"/>
        <v>11.006785656624979</v>
      </c>
    </row>
    <row r="49" spans="1:19" x14ac:dyDescent="0.3">
      <c r="A49" s="1">
        <v>45</v>
      </c>
      <c r="B49" s="5">
        <v>0.85972222222222217</v>
      </c>
      <c r="C49" s="1" t="s">
        <v>19</v>
      </c>
      <c r="D49" s="1">
        <v>6</v>
      </c>
      <c r="E49" s="1">
        <v>12</v>
      </c>
      <c r="F49" s="1" t="s">
        <v>63</v>
      </c>
      <c r="G49" s="1">
        <v>46.67</v>
      </c>
      <c r="H49" s="1">
        <f>1+COUNTIFS(A:A,A49,G:G,"&gt;"&amp;G49)</f>
        <v>6</v>
      </c>
      <c r="I49" s="2">
        <f>AVERAGEIF(A:A,A49,G:G)</f>
        <v>50.102727272727272</v>
      </c>
      <c r="J49" s="2">
        <f t="shared" si="16"/>
        <v>-3.43272727272727</v>
      </c>
      <c r="K49" s="2">
        <f t="shared" si="17"/>
        <v>86.567272727272723</v>
      </c>
      <c r="L49" s="2">
        <f t="shared" si="18"/>
        <v>180.19441721335718</v>
      </c>
      <c r="M49" s="2">
        <f>SUMIF(A:A,A49,L:L)</f>
        <v>3343.315333097823</v>
      </c>
      <c r="N49" s="3">
        <f t="shared" si="19"/>
        <v>5.3896925434907768E-2</v>
      </c>
      <c r="O49" s="6">
        <f t="shared" si="20"/>
        <v>18.553934049683726</v>
      </c>
      <c r="P49" s="3">
        <f t="shared" si="21"/>
        <v>5.3896925434907768E-2</v>
      </c>
      <c r="Q49" s="3">
        <f>IF(ISNUMBER(P49),SUMIF(A:A,A49,P:P),"")</f>
        <v>0.87566657360871103</v>
      </c>
      <c r="R49" s="3">
        <f t="shared" si="22"/>
        <v>6.1549597825566252E-2</v>
      </c>
      <c r="S49" s="7">
        <f t="shared" si="23"/>
        <v>16.247059856248541</v>
      </c>
    </row>
    <row r="50" spans="1:19" x14ac:dyDescent="0.3">
      <c r="A50" s="1">
        <v>45</v>
      </c>
      <c r="B50" s="5">
        <v>0.85972222222222217</v>
      </c>
      <c r="C50" s="1" t="s">
        <v>19</v>
      </c>
      <c r="D50" s="1">
        <v>6</v>
      </c>
      <c r="E50" s="1">
        <v>2</v>
      </c>
      <c r="F50" s="1" t="s">
        <v>57</v>
      </c>
      <c r="G50" s="1">
        <v>45.92</v>
      </c>
      <c r="H50" s="1">
        <f>1+COUNTIFS(A:A,A50,G:G,"&gt;"&amp;G50)</f>
        <v>7</v>
      </c>
      <c r="I50" s="2">
        <f>AVERAGEIF(A:A,A50,G:G)</f>
        <v>50.102727272727272</v>
      </c>
      <c r="J50" s="2">
        <f t="shared" si="16"/>
        <v>-4.18272727272727</v>
      </c>
      <c r="K50" s="2">
        <f t="shared" si="17"/>
        <v>85.817272727272723</v>
      </c>
      <c r="L50" s="2">
        <f t="shared" si="18"/>
        <v>172.26540909635247</v>
      </c>
      <c r="M50" s="2">
        <f>SUMIF(A:A,A50,L:L)</f>
        <v>3343.315333097823</v>
      </c>
      <c r="N50" s="3">
        <f t="shared" si="19"/>
        <v>5.1525324994318181E-2</v>
      </c>
      <c r="O50" s="6">
        <f t="shared" si="20"/>
        <v>19.407931926878138</v>
      </c>
      <c r="P50" s="3">
        <f t="shared" si="21"/>
        <v>5.1525324994318181E-2</v>
      </c>
      <c r="Q50" s="3">
        <f>IF(ISNUMBER(P50),SUMIF(A:A,A50,P:P),"")</f>
        <v>0.87566657360871103</v>
      </c>
      <c r="R50" s="3">
        <f t="shared" si="22"/>
        <v>5.8841260529081382E-2</v>
      </c>
      <c r="S50" s="7">
        <f t="shared" si="23"/>
        <v>16.994877251240489</v>
      </c>
    </row>
    <row r="51" spans="1:19" x14ac:dyDescent="0.3">
      <c r="A51" s="1">
        <v>45</v>
      </c>
      <c r="B51" s="5">
        <v>0.85972222222222217</v>
      </c>
      <c r="C51" s="1" t="s">
        <v>19</v>
      </c>
      <c r="D51" s="1">
        <v>6</v>
      </c>
      <c r="E51" s="1">
        <v>11</v>
      </c>
      <c r="F51" s="1" t="s">
        <v>62</v>
      </c>
      <c r="G51" s="1">
        <v>43.33</v>
      </c>
      <c r="H51" s="1">
        <f>1+COUNTIFS(A:A,A51,G:G,"&gt;"&amp;G51)</f>
        <v>8</v>
      </c>
      <c r="I51" s="2">
        <f>AVERAGEIF(A:A,A51,G:G)</f>
        <v>50.102727272727272</v>
      </c>
      <c r="J51" s="2">
        <f t="shared" si="16"/>
        <v>-6.7727272727272734</v>
      </c>
      <c r="K51" s="2">
        <f t="shared" si="17"/>
        <v>83.22727272727272</v>
      </c>
      <c r="L51" s="2">
        <f t="shared" si="18"/>
        <v>147.47171042206111</v>
      </c>
      <c r="M51" s="2">
        <f>SUMIF(A:A,A51,L:L)</f>
        <v>3343.315333097823</v>
      </c>
      <c r="N51" s="3">
        <f t="shared" si="19"/>
        <v>4.4109423051464883E-2</v>
      </c>
      <c r="O51" s="6">
        <f t="shared" si="20"/>
        <v>22.670892766682645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>
        <v>45</v>
      </c>
      <c r="B52" s="5">
        <v>0.85972222222222217</v>
      </c>
      <c r="C52" s="1" t="s">
        <v>19</v>
      </c>
      <c r="D52" s="1">
        <v>6</v>
      </c>
      <c r="E52" s="1">
        <v>3</v>
      </c>
      <c r="F52" s="1" t="s">
        <v>58</v>
      </c>
      <c r="G52" s="1">
        <v>38.159999999999997</v>
      </c>
      <c r="H52" s="1">
        <f>1+COUNTIFS(A:A,A52,G:G,"&gt;"&amp;G52)</f>
        <v>9</v>
      </c>
      <c r="I52" s="2">
        <f>AVERAGEIF(A:A,A52,G:G)</f>
        <v>50.102727272727272</v>
      </c>
      <c r="J52" s="2">
        <f t="shared" si="16"/>
        <v>-11.942727272727275</v>
      </c>
      <c r="K52" s="2">
        <f t="shared" si="17"/>
        <v>78.057272727272732</v>
      </c>
      <c r="L52" s="2">
        <f t="shared" si="18"/>
        <v>108.14104676593229</v>
      </c>
      <c r="M52" s="2">
        <f>SUMIF(A:A,A52,L:L)</f>
        <v>3343.315333097823</v>
      </c>
      <c r="N52" s="3">
        <f t="shared" si="19"/>
        <v>3.2345452340486171E-2</v>
      </c>
      <c r="O52" s="6">
        <f t="shared" si="20"/>
        <v>30.916247189046715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>
        <v>45</v>
      </c>
      <c r="B53" s="5">
        <v>0.85972222222222217</v>
      </c>
      <c r="C53" s="1" t="s">
        <v>19</v>
      </c>
      <c r="D53" s="1">
        <v>6</v>
      </c>
      <c r="E53" s="1">
        <v>6</v>
      </c>
      <c r="F53" s="1" t="s">
        <v>60</v>
      </c>
      <c r="G53" s="1">
        <v>35.020000000000003</v>
      </c>
      <c r="H53" s="1">
        <f>1+COUNTIFS(A:A,A53,G:G,"&gt;"&amp;G53)</f>
        <v>10</v>
      </c>
      <c r="I53" s="2">
        <f>AVERAGEIF(A:A,A53,G:G)</f>
        <v>50.102727272727272</v>
      </c>
      <c r="J53" s="2">
        <f t="shared" si="16"/>
        <v>-15.082727272727269</v>
      </c>
      <c r="K53" s="2">
        <f t="shared" si="17"/>
        <v>74.917272727272731</v>
      </c>
      <c r="L53" s="2">
        <f t="shared" si="18"/>
        <v>89.57142606869148</v>
      </c>
      <c r="M53" s="2">
        <f>SUMIF(A:A,A53,L:L)</f>
        <v>3343.315333097823</v>
      </c>
      <c r="N53" s="3">
        <f t="shared" si="19"/>
        <v>2.6791198898279536E-2</v>
      </c>
      <c r="O53" s="6">
        <f t="shared" si="20"/>
        <v>37.325690567144328</v>
      </c>
      <c r="P53" s="3" t="str">
        <f t="shared" si="21"/>
        <v/>
      </c>
      <c r="Q53" s="3" t="str">
        <f>IF(ISNUMBER(P53),SUMIF(A:A,A53,P:P),"")</f>
        <v/>
      </c>
      <c r="R53" s="3" t="str">
        <f t="shared" si="22"/>
        <v/>
      </c>
      <c r="S53" s="7" t="str">
        <f t="shared" si="23"/>
        <v/>
      </c>
    </row>
    <row r="54" spans="1:19" x14ac:dyDescent="0.3">
      <c r="A54" s="1">
        <v>45</v>
      </c>
      <c r="B54" s="5">
        <v>0.85972222222222217</v>
      </c>
      <c r="C54" s="1" t="s">
        <v>19</v>
      </c>
      <c r="D54" s="1">
        <v>6</v>
      </c>
      <c r="E54" s="1">
        <v>9</v>
      </c>
      <c r="F54" s="1" t="s">
        <v>37</v>
      </c>
      <c r="G54" s="1">
        <v>31.03</v>
      </c>
      <c r="H54" s="1">
        <f>1+COUNTIFS(A:A,A54,G:G,"&gt;"&amp;G54)</f>
        <v>11</v>
      </c>
      <c r="I54" s="2">
        <f>AVERAGEIF(A:A,A54,G:G)</f>
        <v>50.102727272727272</v>
      </c>
      <c r="J54" s="2">
        <f t="shared" si="16"/>
        <v>-19.072727272727271</v>
      </c>
      <c r="K54" s="2">
        <f t="shared" si="17"/>
        <v>70.927272727272737</v>
      </c>
      <c r="L54" s="2">
        <f t="shared" si="18"/>
        <v>70.50166761390156</v>
      </c>
      <c r="M54" s="2">
        <f>SUMIF(A:A,A54,L:L)</f>
        <v>3343.315333097823</v>
      </c>
      <c r="N54" s="3">
        <f t="shared" si="19"/>
        <v>2.1087352101058526E-2</v>
      </c>
      <c r="O54" s="6">
        <f t="shared" si="20"/>
        <v>47.421790806528186</v>
      </c>
      <c r="P54" s="3" t="str">
        <f t="shared" si="21"/>
        <v/>
      </c>
      <c r="Q54" s="3" t="str">
        <f>IF(ISNUMBER(P54),SUMIF(A:A,A54,P:P),"")</f>
        <v/>
      </c>
      <c r="R54" s="3" t="str">
        <f t="shared" si="22"/>
        <v/>
      </c>
      <c r="S54" s="7" t="str">
        <f t="shared" si="23"/>
        <v/>
      </c>
    </row>
    <row r="55" spans="1:19" x14ac:dyDescent="0.3">
      <c r="A55" s="1"/>
      <c r="B55" s="5"/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3"/>
      <c r="O55" s="6"/>
      <c r="P55" s="3"/>
      <c r="Q55" s="3"/>
      <c r="R55" s="3"/>
      <c r="S55" s="7"/>
    </row>
    <row r="56" spans="1:19" x14ac:dyDescent="0.3">
      <c r="A56" s="1">
        <v>48</v>
      </c>
      <c r="B56" s="5">
        <v>0.88055555555555554</v>
      </c>
      <c r="C56" s="1" t="s">
        <v>19</v>
      </c>
      <c r="D56" s="1">
        <v>7</v>
      </c>
      <c r="E56" s="1">
        <v>3</v>
      </c>
      <c r="F56" s="1" t="s">
        <v>65</v>
      </c>
      <c r="G56" s="1">
        <v>75.010000000000005</v>
      </c>
      <c r="H56" s="1">
        <f>1+COUNTIFS(A:A,A56,G:G,"&gt;"&amp;G56)</f>
        <v>1</v>
      </c>
      <c r="I56" s="2">
        <f>AVERAGEIF(A:A,A56,G:G)</f>
        <v>50.320999999999998</v>
      </c>
      <c r="J56" s="2">
        <f t="shared" ref="J56:J70" si="24">G56-I56</f>
        <v>24.689000000000007</v>
      </c>
      <c r="K56" s="2">
        <f t="shared" ref="K56:K70" si="25">90+J56</f>
        <v>114.68900000000001</v>
      </c>
      <c r="L56" s="2">
        <f t="shared" ref="L56:L70" si="26">EXP(0.06*K56)</f>
        <v>973.93055272812171</v>
      </c>
      <c r="M56" s="2">
        <f>SUMIF(A:A,A56,L:L)</f>
        <v>3007.318338985162</v>
      </c>
      <c r="N56" s="3">
        <f t="shared" ref="N56:N70" si="27">L56/M56</f>
        <v>0.3238534943582928</v>
      </c>
      <c r="O56" s="6">
        <f t="shared" ref="O56:O70" si="28">1/N56</f>
        <v>3.0878159952588247</v>
      </c>
      <c r="P56" s="3">
        <f t="shared" ref="P56:P70" si="29">IF(O56&gt;21,"",N56)</f>
        <v>0.3238534943582928</v>
      </c>
      <c r="Q56" s="3">
        <f>IF(ISNUMBER(P56),SUMIF(A:A,A56,P:P),"")</f>
        <v>0.91951515161224073</v>
      </c>
      <c r="R56" s="3">
        <f t="shared" ref="R56:R70" si="30">IFERROR(P56*(1/Q56),"")</f>
        <v>0.35220028053965302</v>
      </c>
      <c r="S56" s="7">
        <f t="shared" ref="S56:S70" si="31">IFERROR(1/R56,"")</f>
        <v>2.8392935930311203</v>
      </c>
    </row>
    <row r="57" spans="1:19" x14ac:dyDescent="0.3">
      <c r="A57" s="1">
        <v>48</v>
      </c>
      <c r="B57" s="5">
        <v>0.88055555555555554</v>
      </c>
      <c r="C57" s="1" t="s">
        <v>19</v>
      </c>
      <c r="D57" s="1">
        <v>7</v>
      </c>
      <c r="E57" s="1">
        <v>9</v>
      </c>
      <c r="F57" s="1" t="s">
        <v>70</v>
      </c>
      <c r="G57" s="1">
        <v>62.81</v>
      </c>
      <c r="H57" s="1">
        <f>1+COUNTIFS(A:A,A57,G:G,"&gt;"&amp;G57)</f>
        <v>2</v>
      </c>
      <c r="I57" s="2">
        <f>AVERAGEIF(A:A,A57,G:G)</f>
        <v>50.320999999999998</v>
      </c>
      <c r="J57" s="2">
        <f t="shared" si="24"/>
        <v>12.489000000000004</v>
      </c>
      <c r="K57" s="2">
        <f t="shared" si="25"/>
        <v>102.489</v>
      </c>
      <c r="L57" s="2">
        <f t="shared" si="26"/>
        <v>468.40813537133215</v>
      </c>
      <c r="M57" s="2">
        <f>SUMIF(A:A,A57,L:L)</f>
        <v>3007.318338985162</v>
      </c>
      <c r="N57" s="3">
        <f t="shared" si="27"/>
        <v>0.15575608651041556</v>
      </c>
      <c r="O57" s="6">
        <f t="shared" si="28"/>
        <v>6.4202948494929544</v>
      </c>
      <c r="P57" s="3">
        <f t="shared" si="29"/>
        <v>0.15575608651041556</v>
      </c>
      <c r="Q57" s="3">
        <f>IF(ISNUMBER(P57),SUMIF(A:A,A57,P:P),"")</f>
        <v>0.91951515161224073</v>
      </c>
      <c r="R57" s="3">
        <f t="shared" si="30"/>
        <v>0.16938936377211308</v>
      </c>
      <c r="S57" s="7">
        <f t="shared" si="31"/>
        <v>5.9035583919268015</v>
      </c>
    </row>
    <row r="58" spans="1:19" x14ac:dyDescent="0.3">
      <c r="A58" s="1">
        <v>48</v>
      </c>
      <c r="B58" s="5">
        <v>0.88055555555555554</v>
      </c>
      <c r="C58" s="1" t="s">
        <v>19</v>
      </c>
      <c r="D58" s="1">
        <v>7</v>
      </c>
      <c r="E58" s="1">
        <v>4</v>
      </c>
      <c r="F58" s="1" t="s">
        <v>66</v>
      </c>
      <c r="G58" s="1">
        <v>54.23</v>
      </c>
      <c r="H58" s="1">
        <f>1+COUNTIFS(A:A,A58,G:G,"&gt;"&amp;G58)</f>
        <v>3</v>
      </c>
      <c r="I58" s="2">
        <f>AVERAGEIF(A:A,A58,G:G)</f>
        <v>50.320999999999998</v>
      </c>
      <c r="J58" s="2">
        <f t="shared" si="24"/>
        <v>3.9089999999999989</v>
      </c>
      <c r="K58" s="2">
        <f t="shared" si="25"/>
        <v>93.908999999999992</v>
      </c>
      <c r="L58" s="2">
        <f t="shared" si="26"/>
        <v>279.93011983412816</v>
      </c>
      <c r="M58" s="2">
        <f>SUMIF(A:A,A58,L:L)</f>
        <v>3007.318338985162</v>
      </c>
      <c r="N58" s="3">
        <f t="shared" si="27"/>
        <v>9.3082969037655089E-2</v>
      </c>
      <c r="O58" s="6">
        <f t="shared" si="28"/>
        <v>10.74310381736392</v>
      </c>
      <c r="P58" s="3">
        <f t="shared" si="29"/>
        <v>9.3082969037655089E-2</v>
      </c>
      <c r="Q58" s="3">
        <f>IF(ISNUMBER(P58),SUMIF(A:A,A58,P:P),"")</f>
        <v>0.91951515161224073</v>
      </c>
      <c r="R58" s="3">
        <f t="shared" si="30"/>
        <v>0.10123048964929741</v>
      </c>
      <c r="S58" s="7">
        <f t="shared" si="31"/>
        <v>9.8784467354094279</v>
      </c>
    </row>
    <row r="59" spans="1:19" x14ac:dyDescent="0.3">
      <c r="A59" s="1">
        <v>48</v>
      </c>
      <c r="B59" s="5">
        <v>0.88055555555555554</v>
      </c>
      <c r="C59" s="1" t="s">
        <v>19</v>
      </c>
      <c r="D59" s="1">
        <v>7</v>
      </c>
      <c r="E59" s="1">
        <v>2</v>
      </c>
      <c r="F59" s="1" t="s">
        <v>64</v>
      </c>
      <c r="G59" s="1">
        <v>54.04</v>
      </c>
      <c r="H59" s="1">
        <f>1+COUNTIFS(A:A,A59,G:G,"&gt;"&amp;G59)</f>
        <v>4</v>
      </c>
      <c r="I59" s="2">
        <f>AVERAGEIF(A:A,A59,G:G)</f>
        <v>50.320999999999998</v>
      </c>
      <c r="J59" s="2">
        <f t="shared" si="24"/>
        <v>3.7190000000000012</v>
      </c>
      <c r="K59" s="2">
        <f t="shared" si="25"/>
        <v>93.718999999999994</v>
      </c>
      <c r="L59" s="2">
        <f t="shared" si="26"/>
        <v>276.75703740228892</v>
      </c>
      <c r="M59" s="2">
        <f>SUMIF(A:A,A59,L:L)</f>
        <v>3007.318338985162</v>
      </c>
      <c r="N59" s="3">
        <f t="shared" si="27"/>
        <v>9.2027848802891374E-2</v>
      </c>
      <c r="O59" s="6">
        <f t="shared" si="28"/>
        <v>10.866275948075639</v>
      </c>
      <c r="P59" s="3">
        <f t="shared" si="29"/>
        <v>9.2027848802891374E-2</v>
      </c>
      <c r="Q59" s="3">
        <f>IF(ISNUMBER(P59),SUMIF(A:A,A59,P:P),"")</f>
        <v>0.91951515161224073</v>
      </c>
      <c r="R59" s="3">
        <f t="shared" si="30"/>
        <v>0.10008301509935258</v>
      </c>
      <c r="S59" s="7">
        <f t="shared" si="31"/>
        <v>9.9917053758552168</v>
      </c>
    </row>
    <row r="60" spans="1:19" x14ac:dyDescent="0.3">
      <c r="A60" s="1">
        <v>48</v>
      </c>
      <c r="B60" s="5">
        <v>0.88055555555555554</v>
      </c>
      <c r="C60" s="1" t="s">
        <v>19</v>
      </c>
      <c r="D60" s="1">
        <v>7</v>
      </c>
      <c r="E60" s="1">
        <v>10</v>
      </c>
      <c r="F60" s="1" t="s">
        <v>71</v>
      </c>
      <c r="G60" s="1">
        <v>53.61</v>
      </c>
      <c r="H60" s="1">
        <f>1+COUNTIFS(A:A,A60,G:G,"&gt;"&amp;G60)</f>
        <v>5</v>
      </c>
      <c r="I60" s="2">
        <f>AVERAGEIF(A:A,A60,G:G)</f>
        <v>50.320999999999998</v>
      </c>
      <c r="J60" s="2">
        <f t="shared" si="24"/>
        <v>3.2890000000000015</v>
      </c>
      <c r="K60" s="2">
        <f t="shared" si="25"/>
        <v>93.289000000000001</v>
      </c>
      <c r="L60" s="2">
        <f t="shared" si="26"/>
        <v>269.70802904922016</v>
      </c>
      <c r="M60" s="2">
        <f>SUMIF(A:A,A60,L:L)</f>
        <v>3007.318338985162</v>
      </c>
      <c r="N60" s="3">
        <f t="shared" si="27"/>
        <v>8.9683897295766424E-2</v>
      </c>
      <c r="O60" s="6">
        <f t="shared" si="28"/>
        <v>11.150273685164724</v>
      </c>
      <c r="P60" s="3">
        <f t="shared" si="29"/>
        <v>8.9683897295766424E-2</v>
      </c>
      <c r="Q60" s="3">
        <f>IF(ISNUMBER(P60),SUMIF(A:A,A60,P:P),"")</f>
        <v>0.91951515161224073</v>
      </c>
      <c r="R60" s="3">
        <f t="shared" si="30"/>
        <v>9.7533898314256476E-2</v>
      </c>
      <c r="S60" s="7">
        <f t="shared" si="31"/>
        <v>10.25284559813222</v>
      </c>
    </row>
    <row r="61" spans="1:19" x14ac:dyDescent="0.3">
      <c r="A61" s="1">
        <v>48</v>
      </c>
      <c r="B61" s="5">
        <v>0.88055555555555554</v>
      </c>
      <c r="C61" s="1" t="s">
        <v>19</v>
      </c>
      <c r="D61" s="1">
        <v>7</v>
      </c>
      <c r="E61" s="1">
        <v>5</v>
      </c>
      <c r="F61" s="1" t="s">
        <v>67</v>
      </c>
      <c r="G61" s="1">
        <v>53.27</v>
      </c>
      <c r="H61" s="1">
        <f>1+COUNTIFS(A:A,A61,G:G,"&gt;"&amp;G61)</f>
        <v>6</v>
      </c>
      <c r="I61" s="2">
        <f>AVERAGEIF(A:A,A61,G:G)</f>
        <v>50.320999999999998</v>
      </c>
      <c r="J61" s="2">
        <f t="shared" si="24"/>
        <v>2.9490000000000052</v>
      </c>
      <c r="K61" s="2">
        <f t="shared" si="25"/>
        <v>92.949000000000012</v>
      </c>
      <c r="L61" s="2">
        <f t="shared" si="26"/>
        <v>264.26172641990041</v>
      </c>
      <c r="M61" s="2">
        <f>SUMIF(A:A,A61,L:L)</f>
        <v>3007.318338985162</v>
      </c>
      <c r="N61" s="3">
        <f t="shared" si="27"/>
        <v>8.787288096313646E-2</v>
      </c>
      <c r="O61" s="6">
        <f t="shared" si="28"/>
        <v>11.380075275095509</v>
      </c>
      <c r="P61" s="3">
        <f t="shared" si="29"/>
        <v>8.787288096313646E-2</v>
      </c>
      <c r="Q61" s="3">
        <f>IF(ISNUMBER(P61),SUMIF(A:A,A61,P:P),"")</f>
        <v>0.91951515161224073</v>
      </c>
      <c r="R61" s="3">
        <f t="shared" si="30"/>
        <v>9.5564364338166369E-2</v>
      </c>
      <c r="S61" s="7">
        <f t="shared" si="31"/>
        <v>10.464151641938159</v>
      </c>
    </row>
    <row r="62" spans="1:19" x14ac:dyDescent="0.3">
      <c r="A62" s="1">
        <v>48</v>
      </c>
      <c r="B62" s="5">
        <v>0.88055555555555554</v>
      </c>
      <c r="C62" s="1" t="s">
        <v>19</v>
      </c>
      <c r="D62" s="1">
        <v>7</v>
      </c>
      <c r="E62" s="1">
        <v>8</v>
      </c>
      <c r="F62" s="1" t="s">
        <v>69</v>
      </c>
      <c r="G62" s="1">
        <v>51.12</v>
      </c>
      <c r="H62" s="1">
        <f>1+COUNTIFS(A:A,A62,G:G,"&gt;"&amp;G62)</f>
        <v>7</v>
      </c>
      <c r="I62" s="2">
        <f>AVERAGEIF(A:A,A62,G:G)</f>
        <v>50.320999999999998</v>
      </c>
      <c r="J62" s="2">
        <f t="shared" si="24"/>
        <v>0.79899999999999949</v>
      </c>
      <c r="K62" s="2">
        <f t="shared" si="25"/>
        <v>90.799000000000007</v>
      </c>
      <c r="L62" s="2">
        <f t="shared" si="26"/>
        <v>232.27917761322175</v>
      </c>
      <c r="M62" s="2">
        <f>SUMIF(A:A,A62,L:L)</f>
        <v>3007.318338985162</v>
      </c>
      <c r="N62" s="3">
        <f t="shared" si="27"/>
        <v>7.7237974644082996E-2</v>
      </c>
      <c r="O62" s="6">
        <f t="shared" si="28"/>
        <v>12.946999252738788</v>
      </c>
      <c r="P62" s="3">
        <f t="shared" si="29"/>
        <v>7.7237974644082996E-2</v>
      </c>
      <c r="Q62" s="3">
        <f>IF(ISNUMBER(P62),SUMIF(A:A,A62,P:P),"")</f>
        <v>0.91951515161224073</v>
      </c>
      <c r="R62" s="3">
        <f t="shared" si="30"/>
        <v>8.3998588287160947E-2</v>
      </c>
      <c r="S62" s="7">
        <f t="shared" si="31"/>
        <v>11.904961980805675</v>
      </c>
    </row>
    <row r="63" spans="1:19" x14ac:dyDescent="0.3">
      <c r="A63" s="1">
        <v>48</v>
      </c>
      <c r="B63" s="5">
        <v>0.88055555555555554</v>
      </c>
      <c r="C63" s="1" t="s">
        <v>19</v>
      </c>
      <c r="D63" s="1">
        <v>7</v>
      </c>
      <c r="E63" s="1">
        <v>7</v>
      </c>
      <c r="F63" s="1" t="s">
        <v>68</v>
      </c>
      <c r="G63" s="1">
        <v>37.08</v>
      </c>
      <c r="H63" s="1">
        <f>1+COUNTIFS(A:A,A63,G:G,"&gt;"&amp;G63)</f>
        <v>8</v>
      </c>
      <c r="I63" s="2">
        <f>AVERAGEIF(A:A,A63,G:G)</f>
        <v>50.320999999999998</v>
      </c>
      <c r="J63" s="2">
        <f t="shared" si="24"/>
        <v>-13.241</v>
      </c>
      <c r="K63" s="2">
        <f t="shared" si="25"/>
        <v>76.759</v>
      </c>
      <c r="L63" s="2">
        <f t="shared" si="26"/>
        <v>100.036988240154</v>
      </c>
      <c r="M63" s="2">
        <f>SUMIF(A:A,A63,L:L)</f>
        <v>3007.318338985162</v>
      </c>
      <c r="N63" s="3">
        <f t="shared" si="27"/>
        <v>3.3264515745916046E-2</v>
      </c>
      <c r="O63" s="6">
        <f t="shared" si="28"/>
        <v>30.062063961438312</v>
      </c>
      <c r="P63" s="3" t="str">
        <f t="shared" si="29"/>
        <v/>
      </c>
      <c r="Q63" s="3" t="str">
        <f>IF(ISNUMBER(P63),SUMIF(A:A,A63,P:P),"")</f>
        <v/>
      </c>
      <c r="R63" s="3" t="str">
        <f t="shared" si="30"/>
        <v/>
      </c>
      <c r="S63" s="7" t="str">
        <f t="shared" si="31"/>
        <v/>
      </c>
    </row>
    <row r="64" spans="1:19" x14ac:dyDescent="0.3">
      <c r="A64" s="1">
        <v>48</v>
      </c>
      <c r="B64" s="5">
        <v>0.88055555555555554</v>
      </c>
      <c r="C64" s="1" t="s">
        <v>19</v>
      </c>
      <c r="D64" s="1">
        <v>7</v>
      </c>
      <c r="E64" s="1">
        <v>12</v>
      </c>
      <c r="F64" s="1" t="s">
        <v>73</v>
      </c>
      <c r="G64" s="1">
        <v>34.43</v>
      </c>
      <c r="H64" s="1">
        <f>1+COUNTIFS(A:A,A64,G:G,"&gt;"&amp;G64)</f>
        <v>9</v>
      </c>
      <c r="I64" s="2">
        <f>AVERAGEIF(A:A,A64,G:G)</f>
        <v>50.320999999999998</v>
      </c>
      <c r="J64" s="2">
        <f t="shared" si="24"/>
        <v>-15.890999999999998</v>
      </c>
      <c r="K64" s="2">
        <f t="shared" si="25"/>
        <v>74.109000000000009</v>
      </c>
      <c r="L64" s="2">
        <f t="shared" si="26"/>
        <v>85.331186731089289</v>
      </c>
      <c r="M64" s="2">
        <f>SUMIF(A:A,A64,L:L)</f>
        <v>3007.318338985162</v>
      </c>
      <c r="N64" s="3">
        <f t="shared" si="27"/>
        <v>2.8374510814137763E-2</v>
      </c>
      <c r="O64" s="6">
        <f t="shared" si="28"/>
        <v>35.24289833753695</v>
      </c>
      <c r="P64" s="3" t="str">
        <f t="shared" si="29"/>
        <v/>
      </c>
      <c r="Q64" s="3" t="str">
        <f>IF(ISNUMBER(P64),SUMIF(A:A,A64,P:P),"")</f>
        <v/>
      </c>
      <c r="R64" s="3" t="str">
        <f t="shared" si="30"/>
        <v/>
      </c>
      <c r="S64" s="7" t="str">
        <f t="shared" si="31"/>
        <v/>
      </c>
    </row>
    <row r="65" spans="1:19" x14ac:dyDescent="0.3">
      <c r="A65" s="1">
        <v>48</v>
      </c>
      <c r="B65" s="5">
        <v>0.88055555555555554</v>
      </c>
      <c r="C65" s="1" t="s">
        <v>19</v>
      </c>
      <c r="D65" s="1">
        <v>7</v>
      </c>
      <c r="E65" s="1">
        <v>11</v>
      </c>
      <c r="F65" s="1" t="s">
        <v>72</v>
      </c>
      <c r="G65" s="1">
        <v>27.61</v>
      </c>
      <c r="H65" s="1">
        <f>1+COUNTIFS(A:A,A65,G:G,"&gt;"&amp;G65)</f>
        <v>10</v>
      </c>
      <c r="I65" s="2">
        <f>AVERAGEIF(A:A,A65,G:G)</f>
        <v>50.320999999999998</v>
      </c>
      <c r="J65" s="2">
        <f t="shared" si="24"/>
        <v>-22.710999999999999</v>
      </c>
      <c r="K65" s="2">
        <f t="shared" si="25"/>
        <v>67.289000000000001</v>
      </c>
      <c r="L65" s="2">
        <f t="shared" si="26"/>
        <v>56.675385595704874</v>
      </c>
      <c r="M65" s="2">
        <f>SUMIF(A:A,A65,L:L)</f>
        <v>3007.318338985162</v>
      </c>
      <c r="N65" s="3">
        <f t="shared" si="27"/>
        <v>1.8845821827705254E-2</v>
      </c>
      <c r="O65" s="6">
        <f t="shared" si="28"/>
        <v>53.062159302063414</v>
      </c>
      <c r="P65" s="3" t="str">
        <f t="shared" si="29"/>
        <v/>
      </c>
      <c r="Q65" s="3" t="str">
        <f>IF(ISNUMBER(P65),SUMIF(A:A,A65,P:P),"")</f>
        <v/>
      </c>
      <c r="R65" s="3" t="str">
        <f t="shared" si="30"/>
        <v/>
      </c>
      <c r="S65" s="7" t="str">
        <f t="shared" si="31"/>
        <v/>
      </c>
    </row>
    <row r="66" spans="1:19" x14ac:dyDescent="0.3">
      <c r="A66" s="1"/>
      <c r="B66" s="5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3"/>
      <c r="O66" s="6"/>
      <c r="P66" s="3"/>
      <c r="Q66" s="3"/>
      <c r="R66" s="3"/>
      <c r="S66" s="7"/>
    </row>
    <row r="67" spans="1:19" x14ac:dyDescent="0.3">
      <c r="A67" s="1">
        <v>51</v>
      </c>
      <c r="B67" s="5">
        <v>0.90138888888888891</v>
      </c>
      <c r="C67" s="1" t="s">
        <v>19</v>
      </c>
      <c r="D67" s="1">
        <v>8</v>
      </c>
      <c r="E67" s="1">
        <v>6</v>
      </c>
      <c r="F67" s="1" t="s">
        <v>76</v>
      </c>
      <c r="G67" s="1">
        <v>55.17</v>
      </c>
      <c r="H67" s="1">
        <f>1+COUNTIFS(A:A,A67,G:G,"&gt;"&amp;G67)</f>
        <v>1</v>
      </c>
      <c r="I67" s="2">
        <f>AVERAGEIF(A:A,A67,G:G)</f>
        <v>49.18</v>
      </c>
      <c r="J67" s="2">
        <f t="shared" si="24"/>
        <v>5.990000000000002</v>
      </c>
      <c r="K67" s="2">
        <f t="shared" si="25"/>
        <v>95.990000000000009</v>
      </c>
      <c r="L67" s="2">
        <f t="shared" si="26"/>
        <v>317.15797703177628</v>
      </c>
      <c r="M67" s="2">
        <f>SUMIF(A:A,A67,L:L)</f>
        <v>949.65782777883624</v>
      </c>
      <c r="N67" s="3">
        <f t="shared" si="27"/>
        <v>0.33397079216793285</v>
      </c>
      <c r="O67" s="6">
        <f t="shared" si="28"/>
        <v>2.994273821098592</v>
      </c>
      <c r="P67" s="3">
        <f t="shared" si="29"/>
        <v>0.33397079216793285</v>
      </c>
      <c r="Q67" s="3">
        <f>IF(ISNUMBER(P67),SUMIF(A:A,A67,P:P),"")</f>
        <v>0.99999999999999989</v>
      </c>
      <c r="R67" s="3">
        <f t="shared" si="30"/>
        <v>0.33397079216793285</v>
      </c>
      <c r="S67" s="7">
        <f t="shared" si="31"/>
        <v>2.994273821098592</v>
      </c>
    </row>
    <row r="68" spans="1:19" x14ac:dyDescent="0.3">
      <c r="A68" s="1">
        <v>51</v>
      </c>
      <c r="B68" s="5">
        <v>0.90138888888888891</v>
      </c>
      <c r="C68" s="1" t="s">
        <v>19</v>
      </c>
      <c r="D68" s="1">
        <v>8</v>
      </c>
      <c r="E68" s="1">
        <v>2</v>
      </c>
      <c r="F68" s="1" t="s">
        <v>74</v>
      </c>
      <c r="G68" s="1">
        <v>52.9</v>
      </c>
      <c r="H68" s="1">
        <f>1+COUNTIFS(A:A,A68,G:G,"&gt;"&amp;G68)</f>
        <v>2</v>
      </c>
      <c r="I68" s="2">
        <f>AVERAGEIF(A:A,A68,G:G)</f>
        <v>49.18</v>
      </c>
      <c r="J68" s="2">
        <f t="shared" si="24"/>
        <v>3.7199999999999989</v>
      </c>
      <c r="K68" s="2">
        <f t="shared" si="25"/>
        <v>93.72</v>
      </c>
      <c r="L68" s="2">
        <f t="shared" si="26"/>
        <v>276.77364332270577</v>
      </c>
      <c r="M68" s="2">
        <f>SUMIF(A:A,A68,L:L)</f>
        <v>949.65782777883624</v>
      </c>
      <c r="N68" s="3">
        <f t="shared" si="27"/>
        <v>0.2914456504508095</v>
      </c>
      <c r="O68" s="6">
        <f t="shared" si="28"/>
        <v>3.4311714669722995</v>
      </c>
      <c r="P68" s="3">
        <f t="shared" si="29"/>
        <v>0.2914456504508095</v>
      </c>
      <c r="Q68" s="3">
        <f>IF(ISNUMBER(P68),SUMIF(A:A,A68,P:P),"")</f>
        <v>0.99999999999999989</v>
      </c>
      <c r="R68" s="3">
        <f t="shared" si="30"/>
        <v>0.2914456504508095</v>
      </c>
      <c r="S68" s="7">
        <f t="shared" si="31"/>
        <v>3.4311714669722995</v>
      </c>
    </row>
    <row r="69" spans="1:19" x14ac:dyDescent="0.3">
      <c r="A69" s="1">
        <v>51</v>
      </c>
      <c r="B69" s="5">
        <v>0.90138888888888891</v>
      </c>
      <c r="C69" s="1" t="s">
        <v>19</v>
      </c>
      <c r="D69" s="1">
        <v>8</v>
      </c>
      <c r="E69" s="1">
        <v>5</v>
      </c>
      <c r="F69" s="1" t="s">
        <v>75</v>
      </c>
      <c r="G69" s="1">
        <v>50.74</v>
      </c>
      <c r="H69" s="1">
        <f>1+COUNTIFS(A:A,A69,G:G,"&gt;"&amp;G69)</f>
        <v>3</v>
      </c>
      <c r="I69" s="2">
        <f>AVERAGEIF(A:A,A69,G:G)</f>
        <v>49.18</v>
      </c>
      <c r="J69" s="2">
        <f t="shared" si="24"/>
        <v>1.5600000000000023</v>
      </c>
      <c r="K69" s="2">
        <f t="shared" si="25"/>
        <v>91.56</v>
      </c>
      <c r="L69" s="2">
        <f t="shared" si="26"/>
        <v>243.1309045148318</v>
      </c>
      <c r="M69" s="2">
        <f>SUMIF(A:A,A69,L:L)</f>
        <v>949.65782777883624</v>
      </c>
      <c r="N69" s="3">
        <f t="shared" si="27"/>
        <v>0.25601948133623348</v>
      </c>
      <c r="O69" s="6">
        <f t="shared" si="28"/>
        <v>3.9059527610193379</v>
      </c>
      <c r="P69" s="3">
        <f t="shared" si="29"/>
        <v>0.25601948133623348</v>
      </c>
      <c r="Q69" s="3">
        <f>IF(ISNUMBER(P69),SUMIF(A:A,A69,P:P),"")</f>
        <v>0.99999999999999989</v>
      </c>
      <c r="R69" s="3">
        <f t="shared" si="30"/>
        <v>0.25601948133623348</v>
      </c>
      <c r="S69" s="7">
        <f t="shared" si="31"/>
        <v>3.9059527610193379</v>
      </c>
    </row>
    <row r="70" spans="1:19" x14ac:dyDescent="0.3">
      <c r="A70" s="1">
        <v>51</v>
      </c>
      <c r="B70" s="5">
        <v>0.90138888888888891</v>
      </c>
      <c r="C70" s="1" t="s">
        <v>19</v>
      </c>
      <c r="D70" s="1">
        <v>8</v>
      </c>
      <c r="E70" s="1">
        <v>7</v>
      </c>
      <c r="F70" s="1" t="s">
        <v>77</v>
      </c>
      <c r="G70" s="1">
        <v>37.909999999999997</v>
      </c>
      <c r="H70" s="1">
        <f>1+COUNTIFS(A:A,A70,G:G,"&gt;"&amp;G70)</f>
        <v>4</v>
      </c>
      <c r="I70" s="2">
        <f>AVERAGEIF(A:A,A70,G:G)</f>
        <v>49.18</v>
      </c>
      <c r="J70" s="2">
        <f t="shared" si="24"/>
        <v>-11.270000000000003</v>
      </c>
      <c r="K70" s="2">
        <f t="shared" si="25"/>
        <v>78.72999999999999</v>
      </c>
      <c r="L70" s="2">
        <f t="shared" si="26"/>
        <v>112.59530290952235</v>
      </c>
      <c r="M70" s="2">
        <f>SUMIF(A:A,A70,L:L)</f>
        <v>949.65782777883624</v>
      </c>
      <c r="N70" s="3">
        <f t="shared" si="27"/>
        <v>0.1185640760450241</v>
      </c>
      <c r="O70" s="6">
        <f t="shared" si="28"/>
        <v>8.4342579418428159</v>
      </c>
      <c r="P70" s="3">
        <f t="shared" si="29"/>
        <v>0.1185640760450241</v>
      </c>
      <c r="Q70" s="3">
        <f>IF(ISNUMBER(P70),SUMIF(A:A,A70,P:P),"")</f>
        <v>0.99999999999999989</v>
      </c>
      <c r="R70" s="3">
        <f t="shared" si="30"/>
        <v>0.1185640760450241</v>
      </c>
      <c r="S70" s="7">
        <f t="shared" si="31"/>
        <v>8.4342579418428159</v>
      </c>
    </row>
    <row r="71" spans="1:19" x14ac:dyDescent="0.3">
      <c r="A71" s="1">
        <v>53</v>
      </c>
      <c r="B71" s="5">
        <v>0.92569444444444438</v>
      </c>
      <c r="C71" s="1" t="s">
        <v>19</v>
      </c>
      <c r="D71" s="1">
        <v>9</v>
      </c>
      <c r="E71" s="1">
        <v>2</v>
      </c>
      <c r="F71" s="1" t="s">
        <v>78</v>
      </c>
      <c r="G71" s="1">
        <v>66.31</v>
      </c>
      <c r="H71" s="1">
        <f>1+COUNTIFS(A:A,A71,G:G,"&gt;"&amp;G71)</f>
        <v>1</v>
      </c>
      <c r="I71" s="2">
        <f>AVERAGEIF(A:A,A71,G:G)</f>
        <v>53.882500000000007</v>
      </c>
      <c r="J71" s="2">
        <f t="shared" ref="J71:J74" si="32">G71-I71</f>
        <v>12.427499999999995</v>
      </c>
      <c r="K71" s="2">
        <f t="shared" ref="K71:K74" si="33">90+J71</f>
        <v>102.42749999999999</v>
      </c>
      <c r="L71" s="2">
        <f t="shared" ref="L71:L74" si="34">EXP(0.06*K71)</f>
        <v>466.68289437902979</v>
      </c>
      <c r="M71" s="2">
        <f>SUMIF(A:A,A71,L:L)</f>
        <v>1155.5904367739111</v>
      </c>
      <c r="N71" s="3">
        <f t="shared" ref="N71:N74" si="35">L71/M71</f>
        <v>0.40384800663622605</v>
      </c>
      <c r="O71" s="6">
        <f t="shared" ref="O71:O74" si="36">1/N71</f>
        <v>2.4761791158245567</v>
      </c>
      <c r="P71" s="3">
        <f t="shared" ref="P71:P74" si="37">IF(O71&gt;21,"",N71)</f>
        <v>0.40384800663622605</v>
      </c>
      <c r="Q71" s="3">
        <f>IF(ISNUMBER(P71),SUMIF(A:A,A71,P:P),"")</f>
        <v>1.0000000000000002</v>
      </c>
      <c r="R71" s="3">
        <f t="shared" ref="R71:R74" si="38">IFERROR(P71*(1/Q71),"")</f>
        <v>0.40384800663622594</v>
      </c>
      <c r="S71" s="7">
        <f t="shared" ref="S71:S74" si="39">IFERROR(1/R71,"")</f>
        <v>2.4761791158245576</v>
      </c>
    </row>
    <row r="72" spans="1:19" x14ac:dyDescent="0.3">
      <c r="A72" s="1">
        <v>53</v>
      </c>
      <c r="B72" s="5">
        <v>0.92569444444444438</v>
      </c>
      <c r="C72" s="1" t="s">
        <v>19</v>
      </c>
      <c r="D72" s="1">
        <v>9</v>
      </c>
      <c r="E72" s="1">
        <v>3</v>
      </c>
      <c r="F72" s="1" t="s">
        <v>79</v>
      </c>
      <c r="G72" s="1">
        <v>65.180000000000007</v>
      </c>
      <c r="H72" s="1">
        <f>1+COUNTIFS(A:A,A72,G:G,"&gt;"&amp;G72)</f>
        <v>2</v>
      </c>
      <c r="I72" s="2">
        <f>AVERAGEIF(A:A,A72,G:G)</f>
        <v>53.882500000000007</v>
      </c>
      <c r="J72" s="2">
        <f t="shared" si="32"/>
        <v>11.297499999999999</v>
      </c>
      <c r="K72" s="2">
        <f t="shared" si="33"/>
        <v>101.2975</v>
      </c>
      <c r="L72" s="2">
        <f t="shared" si="34"/>
        <v>436.09059130996866</v>
      </c>
      <c r="M72" s="2">
        <f>SUMIF(A:A,A72,L:L)</f>
        <v>1155.5904367739111</v>
      </c>
      <c r="N72" s="3">
        <f t="shared" si="35"/>
        <v>0.37737469732564854</v>
      </c>
      <c r="O72" s="6">
        <f t="shared" si="36"/>
        <v>2.6498861929184097</v>
      </c>
      <c r="P72" s="3">
        <f t="shared" si="37"/>
        <v>0.37737469732564854</v>
      </c>
      <c r="Q72" s="3">
        <f>IF(ISNUMBER(P72),SUMIF(A:A,A72,P:P),"")</f>
        <v>1.0000000000000002</v>
      </c>
      <c r="R72" s="3">
        <f t="shared" si="38"/>
        <v>0.37737469732564843</v>
      </c>
      <c r="S72" s="7">
        <f t="shared" si="39"/>
        <v>2.6498861929184105</v>
      </c>
    </row>
    <row r="73" spans="1:19" x14ac:dyDescent="0.3">
      <c r="A73" s="1">
        <v>53</v>
      </c>
      <c r="B73" s="5">
        <v>0.92569444444444438</v>
      </c>
      <c r="C73" s="1" t="s">
        <v>19</v>
      </c>
      <c r="D73" s="1">
        <v>9</v>
      </c>
      <c r="E73" s="1">
        <v>4</v>
      </c>
      <c r="F73" s="1" t="s">
        <v>80</v>
      </c>
      <c r="G73" s="1">
        <v>51.42</v>
      </c>
      <c r="H73" s="1">
        <f>1+COUNTIFS(A:A,A73,G:G,"&gt;"&amp;G73)</f>
        <v>3</v>
      </c>
      <c r="I73" s="2">
        <f>AVERAGEIF(A:A,A73,G:G)</f>
        <v>53.882500000000007</v>
      </c>
      <c r="J73" s="2">
        <f t="shared" si="32"/>
        <v>-2.4625000000000057</v>
      </c>
      <c r="K73" s="2">
        <f t="shared" si="33"/>
        <v>87.537499999999994</v>
      </c>
      <c r="L73" s="2">
        <f t="shared" si="34"/>
        <v>190.99552529551053</v>
      </c>
      <c r="M73" s="2">
        <f>SUMIF(A:A,A73,L:L)</f>
        <v>1155.5904367739111</v>
      </c>
      <c r="N73" s="3">
        <f t="shared" si="35"/>
        <v>0.16527960012261544</v>
      </c>
      <c r="O73" s="6">
        <f t="shared" si="36"/>
        <v>6.0503534571606732</v>
      </c>
      <c r="P73" s="3">
        <f t="shared" si="37"/>
        <v>0.16527960012261544</v>
      </c>
      <c r="Q73" s="3">
        <f>IF(ISNUMBER(P73),SUMIF(A:A,A73,P:P),"")</f>
        <v>1.0000000000000002</v>
      </c>
      <c r="R73" s="3">
        <f t="shared" si="38"/>
        <v>0.16527960012261542</v>
      </c>
      <c r="S73" s="7">
        <f t="shared" si="39"/>
        <v>6.0503534571606741</v>
      </c>
    </row>
    <row r="74" spans="1:19" x14ac:dyDescent="0.3">
      <c r="A74" s="1">
        <v>53</v>
      </c>
      <c r="B74" s="5">
        <v>0.92569444444444438</v>
      </c>
      <c r="C74" s="1" t="s">
        <v>19</v>
      </c>
      <c r="D74" s="1">
        <v>9</v>
      </c>
      <c r="E74" s="1">
        <v>5</v>
      </c>
      <c r="F74" s="1" t="s">
        <v>81</v>
      </c>
      <c r="G74" s="1">
        <v>32.619999999999997</v>
      </c>
      <c r="H74" s="1">
        <f>1+COUNTIFS(A:A,A74,G:G,"&gt;"&amp;G74)</f>
        <v>4</v>
      </c>
      <c r="I74" s="2">
        <f>AVERAGEIF(A:A,A74,G:G)</f>
        <v>53.882500000000007</v>
      </c>
      <c r="J74" s="2">
        <f t="shared" si="32"/>
        <v>-21.26250000000001</v>
      </c>
      <c r="K74" s="2">
        <f t="shared" si="33"/>
        <v>68.737499999999983</v>
      </c>
      <c r="L74" s="2">
        <f t="shared" si="34"/>
        <v>61.821425789402142</v>
      </c>
      <c r="M74" s="2">
        <f>SUMIF(A:A,A74,L:L)</f>
        <v>1155.5904367739111</v>
      </c>
      <c r="N74" s="3">
        <f t="shared" si="35"/>
        <v>5.3497695915510055E-2</v>
      </c>
      <c r="O74" s="6">
        <f t="shared" si="36"/>
        <v>18.692393810367449</v>
      </c>
      <c r="P74" s="3">
        <f t="shared" si="37"/>
        <v>5.3497695915510055E-2</v>
      </c>
      <c r="Q74" s="3">
        <f>IF(ISNUMBER(P74),SUMIF(A:A,A74,P:P),"")</f>
        <v>1.0000000000000002</v>
      </c>
      <c r="R74" s="3">
        <f t="shared" si="38"/>
        <v>5.3497695915510041E-2</v>
      </c>
      <c r="S74" s="7">
        <f t="shared" si="39"/>
        <v>18.692393810367452</v>
      </c>
    </row>
  </sheetData>
  <autoFilter ref="A7:S7" xr:uid="{00000000-0009-0000-0000-000000000000}"/>
  <sortState xmlns:xlrd2="http://schemas.microsoft.com/office/spreadsheetml/2017/richdata2" ref="A8:T74">
    <sortCondition ref="B8:B74"/>
    <sortCondition ref="H8:H74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11112022 - Sunshine Coast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2022-11-10T22:15:21Z</cp:lastPrinted>
  <dcterms:created xsi:type="dcterms:W3CDTF">2016-03-11T05:58:01Z</dcterms:created>
  <dcterms:modified xsi:type="dcterms:W3CDTF">2022-11-10T22:18:18Z</dcterms:modified>
</cp:coreProperties>
</file>