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9F292DE-2B47-4408-B451-99BF71A04A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6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26072022 - PREMIUM'!$A$7:$S$25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I60" i="1"/>
  <c r="J60" i="1" s="1"/>
  <c r="K60" i="1" s="1"/>
  <c r="L60" i="1" s="1"/>
  <c r="H53" i="1"/>
  <c r="I53" i="1"/>
  <c r="J53" i="1" s="1"/>
  <c r="K53" i="1" s="1"/>
  <c r="L53" i="1" s="1"/>
  <c r="H59" i="1"/>
  <c r="I59" i="1"/>
  <c r="J59" i="1" s="1"/>
  <c r="K59" i="1" s="1"/>
  <c r="L59" i="1" s="1"/>
  <c r="H54" i="1"/>
  <c r="I54" i="1"/>
  <c r="J54" i="1" s="1"/>
  <c r="K54" i="1" s="1"/>
  <c r="L54" i="1" s="1"/>
  <c r="H52" i="1"/>
  <c r="I52" i="1"/>
  <c r="J52" i="1" s="1"/>
  <c r="K52" i="1" s="1"/>
  <c r="L52" i="1" s="1"/>
  <c r="H58" i="1"/>
  <c r="I58" i="1"/>
  <c r="J58" i="1" s="1"/>
  <c r="K58" i="1" s="1"/>
  <c r="L58" i="1" s="1"/>
  <c r="H55" i="1"/>
  <c r="I55" i="1"/>
  <c r="J55" i="1" s="1"/>
  <c r="K55" i="1" s="1"/>
  <c r="L55" i="1" s="1"/>
  <c r="H56" i="1"/>
  <c r="I56" i="1"/>
  <c r="J56" i="1" s="1"/>
  <c r="K56" i="1" s="1"/>
  <c r="L56" i="1" s="1"/>
  <c r="H62" i="1"/>
  <c r="I62" i="1"/>
  <c r="J62" i="1" s="1"/>
  <c r="K62" i="1" s="1"/>
  <c r="L62" i="1" s="1"/>
  <c r="H57" i="1"/>
  <c r="I57" i="1"/>
  <c r="J57" i="1" s="1"/>
  <c r="K57" i="1" s="1"/>
  <c r="L57" i="1" s="1"/>
  <c r="H61" i="1"/>
  <c r="I61" i="1"/>
  <c r="J61" i="1" s="1"/>
  <c r="K61" i="1" s="1"/>
  <c r="L61" i="1" s="1"/>
  <c r="H45" i="1"/>
  <c r="I45" i="1"/>
  <c r="J45" i="1" s="1"/>
  <c r="K45" i="1" s="1"/>
  <c r="L45" i="1" s="1"/>
  <c r="H46" i="1"/>
  <c r="I46" i="1"/>
  <c r="J46" i="1" s="1"/>
  <c r="K46" i="1" s="1"/>
  <c r="L46" i="1" s="1"/>
  <c r="H48" i="1"/>
  <c r="I48" i="1"/>
  <c r="J48" i="1" s="1"/>
  <c r="K48" i="1" s="1"/>
  <c r="L48" i="1" s="1"/>
  <c r="H50" i="1"/>
  <c r="I50" i="1"/>
  <c r="J50" i="1" s="1"/>
  <c r="K50" i="1" s="1"/>
  <c r="L50" i="1" s="1"/>
  <c r="H35" i="1"/>
  <c r="I35" i="1"/>
  <c r="J35" i="1" s="1"/>
  <c r="K35" i="1" s="1"/>
  <c r="L35" i="1" s="1"/>
  <c r="H40" i="1"/>
  <c r="I40" i="1"/>
  <c r="J40" i="1" s="1"/>
  <c r="K40" i="1" s="1"/>
  <c r="L40" i="1" s="1"/>
  <c r="H42" i="1"/>
  <c r="I42" i="1"/>
  <c r="J42" i="1" s="1"/>
  <c r="K42" i="1" s="1"/>
  <c r="L42" i="1" s="1"/>
  <c r="H41" i="1"/>
  <c r="I41" i="1"/>
  <c r="J41" i="1" s="1"/>
  <c r="K41" i="1" s="1"/>
  <c r="L41" i="1" s="1"/>
  <c r="H36" i="1"/>
  <c r="I36" i="1"/>
  <c r="J36" i="1" s="1"/>
  <c r="K36" i="1" s="1"/>
  <c r="L36" i="1" s="1"/>
  <c r="H39" i="1"/>
  <c r="I39" i="1"/>
  <c r="J39" i="1" s="1"/>
  <c r="K39" i="1" s="1"/>
  <c r="L39" i="1" s="1"/>
  <c r="H37" i="1"/>
  <c r="I37" i="1"/>
  <c r="J37" i="1" s="1"/>
  <c r="K37" i="1" s="1"/>
  <c r="L37" i="1" s="1"/>
  <c r="H38" i="1"/>
  <c r="I38" i="1"/>
  <c r="J38" i="1" s="1"/>
  <c r="K38" i="1" s="1"/>
  <c r="L38" i="1" s="1"/>
  <c r="H44" i="1"/>
  <c r="I44" i="1"/>
  <c r="J44" i="1" s="1"/>
  <c r="K44" i="1" s="1"/>
  <c r="L44" i="1" s="1"/>
  <c r="H49" i="1"/>
  <c r="I49" i="1"/>
  <c r="J49" i="1" s="1"/>
  <c r="K49" i="1" s="1"/>
  <c r="L49" i="1" s="1"/>
  <c r="H47" i="1"/>
  <c r="I47" i="1"/>
  <c r="J47" i="1" s="1"/>
  <c r="K47" i="1" s="1"/>
  <c r="L47" i="1" s="1"/>
  <c r="H16" i="1"/>
  <c r="I16" i="1"/>
  <c r="J16" i="1" s="1"/>
  <c r="K16" i="1" s="1"/>
  <c r="L16" i="1" s="1"/>
  <c r="H8" i="1"/>
  <c r="I8" i="1"/>
  <c r="J8" i="1" s="1"/>
  <c r="K8" i="1" s="1"/>
  <c r="L8" i="1" s="1"/>
  <c r="H9" i="1"/>
  <c r="I9" i="1"/>
  <c r="J9" i="1" s="1"/>
  <c r="K9" i="1" s="1"/>
  <c r="L9" i="1" s="1"/>
  <c r="H11" i="1"/>
  <c r="I11" i="1"/>
  <c r="J11" i="1" s="1"/>
  <c r="K11" i="1" s="1"/>
  <c r="L11" i="1" s="1"/>
  <c r="H12" i="1"/>
  <c r="I12" i="1"/>
  <c r="J12" i="1" s="1"/>
  <c r="K12" i="1" s="1"/>
  <c r="L12" i="1" s="1"/>
  <c r="H10" i="1"/>
  <c r="I10" i="1"/>
  <c r="J10" i="1" s="1"/>
  <c r="K10" i="1" s="1"/>
  <c r="L10" i="1" s="1"/>
  <c r="H14" i="1"/>
  <c r="I14" i="1"/>
  <c r="J14" i="1" s="1"/>
  <c r="K14" i="1" s="1"/>
  <c r="L14" i="1" s="1"/>
  <c r="H15" i="1"/>
  <c r="I15" i="1"/>
  <c r="J15" i="1" s="1"/>
  <c r="K15" i="1" s="1"/>
  <c r="L15" i="1" s="1"/>
  <c r="H13" i="1"/>
  <c r="I13" i="1"/>
  <c r="J13" i="1" s="1"/>
  <c r="K13" i="1" s="1"/>
  <c r="L13" i="1" s="1"/>
  <c r="H17" i="1"/>
  <c r="I17" i="1"/>
  <c r="J17" i="1" s="1"/>
  <c r="K17" i="1" s="1"/>
  <c r="L17" i="1" s="1"/>
  <c r="H19" i="1"/>
  <c r="I19" i="1"/>
  <c r="J19" i="1" s="1"/>
  <c r="K19" i="1" s="1"/>
  <c r="L19" i="1" s="1"/>
  <c r="H21" i="1"/>
  <c r="I21" i="1"/>
  <c r="J21" i="1" s="1"/>
  <c r="K21" i="1" s="1"/>
  <c r="L21" i="1" s="1"/>
  <c r="H20" i="1"/>
  <c r="I20" i="1"/>
  <c r="J20" i="1" s="1"/>
  <c r="K20" i="1" s="1"/>
  <c r="L20" i="1" s="1"/>
  <c r="H22" i="1"/>
  <c r="I22" i="1"/>
  <c r="J22" i="1" s="1"/>
  <c r="K22" i="1" s="1"/>
  <c r="L22" i="1" s="1"/>
  <c r="H25" i="1"/>
  <c r="I25" i="1"/>
  <c r="J25" i="1" s="1"/>
  <c r="K25" i="1" s="1"/>
  <c r="L25" i="1" s="1"/>
  <c r="H24" i="1"/>
  <c r="I24" i="1"/>
  <c r="J24" i="1" s="1"/>
  <c r="K24" i="1" s="1"/>
  <c r="L24" i="1" s="1"/>
  <c r="H23" i="1"/>
  <c r="I23" i="1"/>
  <c r="J23" i="1" s="1"/>
  <c r="K23" i="1" s="1"/>
  <c r="L23" i="1" s="1"/>
  <c r="H27" i="1"/>
  <c r="I27" i="1"/>
  <c r="J27" i="1" s="1"/>
  <c r="K27" i="1" s="1"/>
  <c r="L27" i="1" s="1"/>
  <c r="H31" i="1"/>
  <c r="I31" i="1"/>
  <c r="J31" i="1" s="1"/>
  <c r="K31" i="1" s="1"/>
  <c r="L31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2" i="1"/>
  <c r="I32" i="1"/>
  <c r="J32" i="1" s="1"/>
  <c r="K32" i="1" s="1"/>
  <c r="L32" i="1" s="1"/>
  <c r="M53" i="1" l="1"/>
  <c r="N53" i="1" s="1"/>
  <c r="O53" i="1" s="1"/>
  <c r="P53" i="1" s="1"/>
  <c r="M54" i="1"/>
  <c r="N54" i="1" s="1"/>
  <c r="O54" i="1" s="1"/>
  <c r="P54" i="1" s="1"/>
  <c r="M52" i="1"/>
  <c r="N52" i="1" s="1"/>
  <c r="O52" i="1" s="1"/>
  <c r="P52" i="1" s="1"/>
  <c r="M59" i="1"/>
  <c r="N59" i="1" s="1"/>
  <c r="O59" i="1" s="1"/>
  <c r="P59" i="1" s="1"/>
  <c r="M60" i="1"/>
  <c r="N60" i="1" s="1"/>
  <c r="O60" i="1" s="1"/>
  <c r="P60" i="1" s="1"/>
  <c r="M58" i="1"/>
  <c r="N58" i="1" s="1"/>
  <c r="O58" i="1" s="1"/>
  <c r="P58" i="1" s="1"/>
  <c r="M57" i="1"/>
  <c r="N57" i="1" s="1"/>
  <c r="O57" i="1" s="1"/>
  <c r="P57" i="1" s="1"/>
  <c r="M56" i="1"/>
  <c r="N56" i="1" s="1"/>
  <c r="O56" i="1" s="1"/>
  <c r="P56" i="1" s="1"/>
  <c r="M62" i="1"/>
  <c r="N62" i="1" s="1"/>
  <c r="O62" i="1" s="1"/>
  <c r="P62" i="1" s="1"/>
  <c r="M61" i="1"/>
  <c r="N61" i="1" s="1"/>
  <c r="O61" i="1" s="1"/>
  <c r="P61" i="1" s="1"/>
  <c r="M55" i="1"/>
  <c r="N55" i="1" s="1"/>
  <c r="O55" i="1" s="1"/>
  <c r="P55" i="1" s="1"/>
  <c r="M46" i="1"/>
  <c r="N46" i="1" s="1"/>
  <c r="O46" i="1" s="1"/>
  <c r="P46" i="1" s="1"/>
  <c r="M50" i="1"/>
  <c r="N50" i="1" s="1"/>
  <c r="O50" i="1" s="1"/>
  <c r="P50" i="1" s="1"/>
  <c r="M45" i="1"/>
  <c r="N45" i="1" s="1"/>
  <c r="O45" i="1" s="1"/>
  <c r="P45" i="1" s="1"/>
  <c r="M48" i="1"/>
  <c r="N48" i="1" s="1"/>
  <c r="O48" i="1" s="1"/>
  <c r="P48" i="1" s="1"/>
  <c r="M47" i="1"/>
  <c r="N47" i="1" s="1"/>
  <c r="O47" i="1" s="1"/>
  <c r="P47" i="1" s="1"/>
  <c r="M44" i="1"/>
  <c r="N44" i="1" s="1"/>
  <c r="O44" i="1" s="1"/>
  <c r="P44" i="1" s="1"/>
  <c r="M39" i="1"/>
  <c r="N39" i="1" s="1"/>
  <c r="O39" i="1" s="1"/>
  <c r="P39" i="1" s="1"/>
  <c r="M40" i="1"/>
  <c r="N40" i="1" s="1"/>
  <c r="O40" i="1" s="1"/>
  <c r="P40" i="1" s="1"/>
  <c r="M36" i="1"/>
  <c r="N36" i="1" s="1"/>
  <c r="O36" i="1" s="1"/>
  <c r="P36" i="1" s="1"/>
  <c r="M38" i="1"/>
  <c r="N38" i="1" s="1"/>
  <c r="O38" i="1" s="1"/>
  <c r="P38" i="1" s="1"/>
  <c r="M42" i="1"/>
  <c r="N42" i="1" s="1"/>
  <c r="O42" i="1" s="1"/>
  <c r="P42" i="1" s="1"/>
  <c r="M49" i="1"/>
  <c r="N49" i="1" s="1"/>
  <c r="O49" i="1" s="1"/>
  <c r="P49" i="1" s="1"/>
  <c r="M37" i="1"/>
  <c r="N37" i="1" s="1"/>
  <c r="O37" i="1" s="1"/>
  <c r="P37" i="1" s="1"/>
  <c r="M35" i="1"/>
  <c r="N35" i="1" s="1"/>
  <c r="O35" i="1" s="1"/>
  <c r="P35" i="1" s="1"/>
  <c r="M41" i="1"/>
  <c r="N41" i="1" s="1"/>
  <c r="O41" i="1" s="1"/>
  <c r="P41" i="1" s="1"/>
  <c r="M25" i="1"/>
  <c r="N25" i="1" s="1"/>
  <c r="O25" i="1" s="1"/>
  <c r="P25" i="1" s="1"/>
  <c r="M31" i="1"/>
  <c r="N31" i="1" s="1"/>
  <c r="O31" i="1" s="1"/>
  <c r="P31" i="1" s="1"/>
  <c r="M27" i="1"/>
  <c r="N27" i="1" s="1"/>
  <c r="O27" i="1" s="1"/>
  <c r="P27" i="1" s="1"/>
  <c r="M28" i="1"/>
  <c r="N28" i="1" s="1"/>
  <c r="O28" i="1" s="1"/>
  <c r="P28" i="1" s="1"/>
  <c r="M29" i="1"/>
  <c r="N29" i="1" s="1"/>
  <c r="O29" i="1" s="1"/>
  <c r="P29" i="1" s="1"/>
  <c r="M32" i="1"/>
  <c r="N32" i="1" s="1"/>
  <c r="O32" i="1" s="1"/>
  <c r="P32" i="1" s="1"/>
  <c r="M33" i="1"/>
  <c r="N33" i="1" s="1"/>
  <c r="O33" i="1" s="1"/>
  <c r="P33" i="1" s="1"/>
  <c r="M16" i="1"/>
  <c r="N16" i="1" s="1"/>
  <c r="O16" i="1" s="1"/>
  <c r="P16" i="1" s="1"/>
  <c r="M20" i="1"/>
  <c r="N20" i="1" s="1"/>
  <c r="O20" i="1" s="1"/>
  <c r="P20" i="1" s="1"/>
  <c r="M21" i="1"/>
  <c r="N21" i="1" s="1"/>
  <c r="O21" i="1" s="1"/>
  <c r="P21" i="1" s="1"/>
  <c r="M19" i="1"/>
  <c r="N19" i="1" s="1"/>
  <c r="O19" i="1" s="1"/>
  <c r="P19" i="1" s="1"/>
  <c r="M22" i="1"/>
  <c r="N22" i="1" s="1"/>
  <c r="O22" i="1" s="1"/>
  <c r="P22" i="1" s="1"/>
  <c r="M24" i="1"/>
  <c r="N24" i="1" s="1"/>
  <c r="O24" i="1" s="1"/>
  <c r="P24" i="1" s="1"/>
  <c r="M30" i="1"/>
  <c r="N30" i="1" s="1"/>
  <c r="O30" i="1" s="1"/>
  <c r="P30" i="1" s="1"/>
  <c r="M23" i="1"/>
  <c r="N23" i="1" s="1"/>
  <c r="O23" i="1" s="1"/>
  <c r="P23" i="1" s="1"/>
  <c r="M12" i="1"/>
  <c r="N12" i="1" s="1"/>
  <c r="O12" i="1" s="1"/>
  <c r="P12" i="1" s="1"/>
  <c r="M14" i="1"/>
  <c r="N14" i="1" s="1"/>
  <c r="O14" i="1" s="1"/>
  <c r="P14" i="1" s="1"/>
  <c r="M9" i="1"/>
  <c r="N9" i="1" s="1"/>
  <c r="O9" i="1" s="1"/>
  <c r="P9" i="1" s="1"/>
  <c r="M17" i="1"/>
  <c r="N17" i="1" s="1"/>
  <c r="O17" i="1" s="1"/>
  <c r="P17" i="1" s="1"/>
  <c r="M11" i="1"/>
  <c r="N11" i="1" s="1"/>
  <c r="O11" i="1" s="1"/>
  <c r="P11" i="1" s="1"/>
  <c r="M10" i="1"/>
  <c r="N10" i="1" s="1"/>
  <c r="O10" i="1" s="1"/>
  <c r="P10" i="1" s="1"/>
  <c r="M8" i="1"/>
  <c r="N8" i="1" s="1"/>
  <c r="O8" i="1" s="1"/>
  <c r="P8" i="1" s="1"/>
  <c r="M13" i="1"/>
  <c r="N13" i="1" s="1"/>
  <c r="O13" i="1" s="1"/>
  <c r="P13" i="1" s="1"/>
  <c r="M15" i="1"/>
  <c r="N15" i="1" s="1"/>
  <c r="O15" i="1" s="1"/>
  <c r="P15" i="1" s="1"/>
  <c r="Q53" i="1" l="1"/>
  <c r="R53" i="1" s="1"/>
  <c r="S53" i="1" s="1"/>
  <c r="Q55" i="1"/>
  <c r="R55" i="1" s="1"/>
  <c r="S55" i="1" s="1"/>
  <c r="Q58" i="1"/>
  <c r="R58" i="1" s="1"/>
  <c r="S58" i="1" s="1"/>
  <c r="Q52" i="1"/>
  <c r="R52" i="1" s="1"/>
  <c r="S52" i="1" s="1"/>
  <c r="Q62" i="1"/>
  <c r="R62" i="1" s="1"/>
  <c r="S62" i="1" s="1"/>
  <c r="Q56" i="1"/>
  <c r="R56" i="1" s="1"/>
  <c r="S56" i="1" s="1"/>
  <c r="Q54" i="1"/>
  <c r="R54" i="1" s="1"/>
  <c r="S54" i="1" s="1"/>
  <c r="Q61" i="1"/>
  <c r="R61" i="1" s="1"/>
  <c r="S61" i="1" s="1"/>
  <c r="Q57" i="1"/>
  <c r="R57" i="1" s="1"/>
  <c r="S57" i="1" s="1"/>
  <c r="Q60" i="1"/>
  <c r="R60" i="1" s="1"/>
  <c r="S60" i="1" s="1"/>
  <c r="Q59" i="1"/>
  <c r="R59" i="1" s="1"/>
  <c r="S59" i="1" s="1"/>
  <c r="Q45" i="1"/>
  <c r="R45" i="1" s="1"/>
  <c r="S45" i="1" s="1"/>
  <c r="Q50" i="1"/>
  <c r="R50" i="1" s="1"/>
  <c r="S50" i="1" s="1"/>
  <c r="Q46" i="1"/>
  <c r="R46" i="1" s="1"/>
  <c r="S46" i="1" s="1"/>
  <c r="Q48" i="1"/>
  <c r="R48" i="1" s="1"/>
  <c r="S48" i="1" s="1"/>
  <c r="Q49" i="1"/>
  <c r="R49" i="1" s="1"/>
  <c r="S49" i="1" s="1"/>
  <c r="Q42" i="1"/>
  <c r="R42" i="1" s="1"/>
  <c r="S42" i="1" s="1"/>
  <c r="Q36" i="1"/>
  <c r="R36" i="1" s="1"/>
  <c r="S36" i="1" s="1"/>
  <c r="Q44" i="1"/>
  <c r="R44" i="1" s="1"/>
  <c r="S44" i="1" s="1"/>
  <c r="Q47" i="1"/>
  <c r="R47" i="1" s="1"/>
  <c r="S47" i="1" s="1"/>
  <c r="Q37" i="1"/>
  <c r="R37" i="1" s="1"/>
  <c r="S37" i="1" s="1"/>
  <c r="Q41" i="1"/>
  <c r="R41" i="1" s="1"/>
  <c r="S41" i="1" s="1"/>
  <c r="Q40" i="1"/>
  <c r="R40" i="1" s="1"/>
  <c r="S40" i="1" s="1"/>
  <c r="Q35" i="1"/>
  <c r="R35" i="1" s="1"/>
  <c r="S35" i="1" s="1"/>
  <c r="Q39" i="1"/>
  <c r="R39" i="1" s="1"/>
  <c r="S39" i="1" s="1"/>
  <c r="Q38" i="1"/>
  <c r="R38" i="1" s="1"/>
  <c r="S38" i="1" s="1"/>
  <c r="Q10" i="1"/>
  <c r="R10" i="1" s="1"/>
  <c r="S10" i="1" s="1"/>
  <c r="Q12" i="1"/>
  <c r="R12" i="1" s="1"/>
  <c r="S12" i="1" s="1"/>
  <c r="Q13" i="1"/>
  <c r="R13" i="1" s="1"/>
  <c r="S13" i="1" s="1"/>
  <c r="Q31" i="1"/>
  <c r="R31" i="1" s="1"/>
  <c r="S31" i="1" s="1"/>
  <c r="Q24" i="1"/>
  <c r="R24" i="1" s="1"/>
  <c r="S24" i="1" s="1"/>
  <c r="Q11" i="1"/>
  <c r="R11" i="1" s="1"/>
  <c r="S11" i="1" s="1"/>
  <c r="Q19" i="1"/>
  <c r="R19" i="1" s="1"/>
  <c r="S19" i="1" s="1"/>
  <c r="Q23" i="1"/>
  <c r="R23" i="1" s="1"/>
  <c r="S23" i="1" s="1"/>
  <c r="Q30" i="1"/>
  <c r="R30" i="1" s="1"/>
  <c r="S30" i="1" s="1"/>
  <c r="Q27" i="1"/>
  <c r="R27" i="1" s="1"/>
  <c r="S27" i="1" s="1"/>
  <c r="Q32" i="1"/>
  <c r="R32" i="1" s="1"/>
  <c r="S32" i="1" s="1"/>
  <c r="Q14" i="1"/>
  <c r="R14" i="1" s="1"/>
  <c r="S14" i="1" s="1"/>
  <c r="Q29" i="1"/>
  <c r="R29" i="1" s="1"/>
  <c r="S29" i="1" s="1"/>
  <c r="Q28" i="1"/>
  <c r="R28" i="1" s="1"/>
  <c r="S28" i="1" s="1"/>
  <c r="Q21" i="1"/>
  <c r="R21" i="1" s="1"/>
  <c r="S21" i="1" s="1"/>
  <c r="Q16" i="1"/>
  <c r="R16" i="1" s="1"/>
  <c r="S16" i="1" s="1"/>
  <c r="Q25" i="1"/>
  <c r="R25" i="1" s="1"/>
  <c r="S25" i="1" s="1"/>
  <c r="Q9" i="1"/>
  <c r="R9" i="1" s="1"/>
  <c r="S9" i="1" s="1"/>
  <c r="Q22" i="1"/>
  <c r="R22" i="1" s="1"/>
  <c r="S22" i="1" s="1"/>
  <c r="Q20" i="1"/>
  <c r="R20" i="1" s="1"/>
  <c r="S20" i="1" s="1"/>
  <c r="Q17" i="1"/>
  <c r="R17" i="1" s="1"/>
  <c r="S17" i="1" s="1"/>
  <c r="Q15" i="1"/>
  <c r="R15" i="1" s="1"/>
  <c r="S15" i="1" s="1"/>
  <c r="Q8" i="1"/>
  <c r="R8" i="1" s="1"/>
  <c r="S8" i="1" s="1"/>
  <c r="Q33" i="1"/>
  <c r="R33" i="1" s="1"/>
  <c r="S33" i="1" s="1"/>
</calcChain>
</file>

<file path=xl/sharedStrings.xml><?xml version="1.0" encoding="utf-8"?>
<sst xmlns="http://schemas.openxmlformats.org/spreadsheetml/2006/main" count="119" uniqueCount="70">
  <si>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</si>
  <si>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</si>
  <si>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</si>
  <si>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</si>
  <si>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</si>
  <si>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</si>
  <si>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</si>
  <si>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</si>
  <si>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</si>
  <si>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</si>
  <si>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</si>
  <si>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</si>
  <si>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</si>
  <si>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</si>
  <si>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</si>
  <si>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</si>
  <si>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</si>
  <si>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</si>
  <si>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</si>
  <si>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Whistlin Arrow      </t>
  </si>
  <si>
    <t>Kilcoy</t>
  </si>
  <si>
    <t xml:space="preserve">Miss Mountbatten    </t>
  </si>
  <si>
    <t xml:space="preserve">Redheads Rock       </t>
  </si>
  <si>
    <t xml:space="preserve">Super Sweet         </t>
  </si>
  <si>
    <t xml:space="preserve">Alaltun             </t>
  </si>
  <si>
    <t xml:space="preserve">Chaotic Cranach     </t>
  </si>
  <si>
    <t xml:space="preserve">Power Punch         </t>
  </si>
  <si>
    <t xml:space="preserve">Sudden Suspect      </t>
  </si>
  <si>
    <t xml:space="preserve">Tremendous          </t>
  </si>
  <si>
    <t xml:space="preserve">Lady Sheilack       </t>
  </si>
  <si>
    <t xml:space="preserve">Ma Dushka           </t>
  </si>
  <si>
    <t xml:space="preserve">Vitae               </t>
  </si>
  <si>
    <t xml:space="preserve">Luvyouanytime       </t>
  </si>
  <si>
    <t xml:space="preserve">Lexington Lad       </t>
  </si>
  <si>
    <t xml:space="preserve">Dinnys A Suspect    </t>
  </si>
  <si>
    <t xml:space="preserve">Flying Kass         </t>
  </si>
  <si>
    <t xml:space="preserve">Our Boy Trav        </t>
  </si>
  <si>
    <t xml:space="preserve">Persian Front       </t>
  </si>
  <si>
    <t xml:space="preserve">Capodanno           </t>
  </si>
  <si>
    <t xml:space="preserve">Hes Viral           </t>
  </si>
  <si>
    <t xml:space="preserve">Spurious            </t>
  </si>
  <si>
    <t xml:space="preserve">Dream Candy         </t>
  </si>
  <si>
    <t xml:space="preserve">Modern Family       </t>
  </si>
  <si>
    <t xml:space="preserve">Say Goodbye         </t>
  </si>
  <si>
    <t xml:space="preserve">Consular            </t>
  </si>
  <si>
    <t xml:space="preserve">Relicta             </t>
  </si>
  <si>
    <t xml:space="preserve">Taormina Rhythm     </t>
  </si>
  <si>
    <t xml:space="preserve">Bongani             </t>
  </si>
  <si>
    <t xml:space="preserve">Just So Fancy       </t>
  </si>
  <si>
    <t xml:space="preserve">Lavelle             </t>
  </si>
  <si>
    <t xml:space="preserve">Wild Child          </t>
  </si>
  <si>
    <t xml:space="preserve">Astrophysics        </t>
  </si>
  <si>
    <t xml:space="preserve">Raining Riches      </t>
  </si>
  <si>
    <t xml:space="preserve">Hodgson             </t>
  </si>
  <si>
    <t xml:space="preserve">Bobby Axelrod       </t>
  </si>
  <si>
    <t xml:space="preserve">Some Like It Hot    </t>
  </si>
  <si>
    <t xml:space="preserve">Dream Entity        </t>
  </si>
  <si>
    <t xml:space="preserve">Flick               </t>
  </si>
  <si>
    <t xml:space="preserve">Devillain           </t>
  </si>
  <si>
    <t xml:space="preserve">Sertin              </t>
  </si>
  <si>
    <t xml:space="preserve">Summer Star         </t>
  </si>
  <si>
    <t xml:space="preserve">Prince Of Diamonds  </t>
  </si>
  <si>
    <t xml:space="preserve">Whistlin Ruler      </t>
  </si>
  <si>
    <t xml:space="preserve">Wide Load           </t>
  </si>
  <si>
    <t xml:space="preserve">Above The Lot       </t>
  </si>
  <si>
    <t xml:space="preserve">Petralia            </t>
  </si>
  <si>
    <t xml:space="preserve">Rural Rebel         </t>
  </si>
  <si>
    <t xml:space="preserve">Enterprise Maximus  </t>
  </si>
  <si>
    <t xml:space="preserve">Mishani Pharoah     </t>
  </si>
  <si>
    <t xml:space="preserve">Quarter Past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</si>
</sst>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82834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3C4F57-E2E2-FF26-0DA2-648077722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72200" cy="99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H51" sqref="H5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0.54999999999999993</v>
      </c>
      <c r="C8" s="1" t="s">
        <v>20</v>
      </c>
      <c r="D8" s="1">
        <v>1</v>
      </c>
      <c r="E8" s="1">
        <v>3</v>
      </c>
      <c r="F8" s="1" t="s">
        <v>22</v>
      </c>
      <c r="G8" s="1">
        <v>71.56</v>
      </c>
      <c r="H8" s="1">
        <f>1+COUNTIFS(A:A,A8,G:G,"&gt;"&amp;G8)</f>
        <v>1</v>
      </c>
      <c r="I8" s="2">
        <f>AVERAGEIF(A:A,A8,G:G)</f>
        <v>47.888999999999996</v>
      </c>
      <c r="J8" s="2">
        <f t="shared" ref="J8:J25" si="0">G8-I8</f>
        <v>23.671000000000006</v>
      </c>
      <c r="K8" s="2">
        <f t="shared" ref="K8:K25" si="1">90+J8</f>
        <v>113.67100000000001</v>
      </c>
      <c r="L8" s="2">
        <f t="shared" ref="L8:L25" si="2">EXP(0.06*K8)</f>
        <v>916.22319714674757</v>
      </c>
      <c r="M8" s="2">
        <f>SUMIF(A:A,A8,L:L)</f>
        <v>2940.4505447361566</v>
      </c>
      <c r="N8" s="3">
        <f t="shared" ref="N8:N25" si="3">L8/M8</f>
        <v>0.3115927927395083</v>
      </c>
      <c r="O8" s="6">
        <f t="shared" ref="O8:O25" si="4">1/N8</f>
        <v>3.2093168497514011</v>
      </c>
      <c r="P8" s="3">
        <f t="shared" ref="P8:P25" si="5">IF(O8&gt;21,"",N8)</f>
        <v>0.3115927927395083</v>
      </c>
      <c r="Q8" s="3">
        <f>IF(ISNUMBER(P8),SUMIF(A:A,A8,P:P),"")</f>
        <v>0.88650497280922214</v>
      </c>
      <c r="R8" s="3">
        <f t="shared" ref="R8:R25" si="6">IFERROR(P8*(1/Q8),"")</f>
        <v>0.35148454018493558</v>
      </c>
      <c r="S8" s="7">
        <f t="shared" ref="S8:S25" si="7">IFERROR(1/R8,"")</f>
        <v>2.8450753466250447</v>
      </c>
    </row>
    <row r="9" spans="1:19" x14ac:dyDescent="0.3">
      <c r="A9" s="1">
        <v>3</v>
      </c>
      <c r="B9" s="5">
        <v>0.54999999999999993</v>
      </c>
      <c r="C9" s="1" t="s">
        <v>20</v>
      </c>
      <c r="D9" s="1">
        <v>1</v>
      </c>
      <c r="E9" s="1">
        <v>4</v>
      </c>
      <c r="F9" s="1" t="s">
        <v>23</v>
      </c>
      <c r="G9" s="1">
        <v>64.209999999999994</v>
      </c>
      <c r="H9" s="1">
        <f>1+COUNTIFS(A:A,A9,G:G,"&gt;"&amp;G9)</f>
        <v>2</v>
      </c>
      <c r="I9" s="2">
        <f>AVERAGEIF(A:A,A9,G:G)</f>
        <v>47.888999999999996</v>
      </c>
      <c r="J9" s="2">
        <f t="shared" si="0"/>
        <v>16.320999999999998</v>
      </c>
      <c r="K9" s="2">
        <f t="shared" si="1"/>
        <v>106.321</v>
      </c>
      <c r="L9" s="2">
        <f t="shared" si="2"/>
        <v>589.49132263717274</v>
      </c>
      <c r="M9" s="2">
        <f>SUMIF(A:A,A9,L:L)</f>
        <v>2940.4505447361566</v>
      </c>
      <c r="N9" s="3">
        <f t="shared" si="3"/>
        <v>0.20047653026929829</v>
      </c>
      <c r="O9" s="6">
        <f t="shared" si="4"/>
        <v>4.9881150609336125</v>
      </c>
      <c r="P9" s="3">
        <f t="shared" si="5"/>
        <v>0.20047653026929829</v>
      </c>
      <c r="Q9" s="3">
        <f>IF(ISNUMBER(P9),SUMIF(A:A,A9,P:P),"")</f>
        <v>0.88650497280922214</v>
      </c>
      <c r="R9" s="3">
        <f t="shared" si="6"/>
        <v>0.22614258962813655</v>
      </c>
      <c r="S9" s="7">
        <f t="shared" si="7"/>
        <v>4.4219888064622239</v>
      </c>
    </row>
    <row r="10" spans="1:19" x14ac:dyDescent="0.3">
      <c r="A10" s="1">
        <v>3</v>
      </c>
      <c r="B10" s="5">
        <v>0.54999999999999993</v>
      </c>
      <c r="C10" s="1" t="s">
        <v>20</v>
      </c>
      <c r="D10" s="1">
        <v>1</v>
      </c>
      <c r="E10" s="1">
        <v>10</v>
      </c>
      <c r="F10" s="1" t="s">
        <v>26</v>
      </c>
      <c r="G10" s="1">
        <v>55.22</v>
      </c>
      <c r="H10" s="1">
        <f>1+COUNTIFS(A:A,A10,G:G,"&gt;"&amp;G10)</f>
        <v>3</v>
      </c>
      <c r="I10" s="2">
        <f>AVERAGEIF(A:A,A10,G:G)</f>
        <v>47.888999999999996</v>
      </c>
      <c r="J10" s="2">
        <f t="shared" si="0"/>
        <v>7.3310000000000031</v>
      </c>
      <c r="K10" s="2">
        <f t="shared" si="1"/>
        <v>97.331000000000003</v>
      </c>
      <c r="L10" s="2">
        <f t="shared" si="2"/>
        <v>343.73121492615371</v>
      </c>
      <c r="M10" s="2">
        <f>SUMIF(A:A,A10,L:L)</f>
        <v>2940.4505447361566</v>
      </c>
      <c r="N10" s="3">
        <f t="shared" si="3"/>
        <v>0.11689746509815771</v>
      </c>
      <c r="O10" s="6">
        <f t="shared" si="4"/>
        <v>8.5545054305524015</v>
      </c>
      <c r="P10" s="3">
        <f t="shared" si="5"/>
        <v>0.11689746509815771</v>
      </c>
      <c r="Q10" s="3">
        <f>IF(ISNUMBER(P10),SUMIF(A:A,A10,P:P),"")</f>
        <v>0.88650497280922214</v>
      </c>
      <c r="R10" s="3">
        <f t="shared" si="6"/>
        <v>0.13186329313836156</v>
      </c>
      <c r="S10" s="7">
        <f t="shared" si="7"/>
        <v>7.5836116041082002</v>
      </c>
    </row>
    <row r="11" spans="1:19" x14ac:dyDescent="0.3">
      <c r="A11" s="1">
        <v>3</v>
      </c>
      <c r="B11" s="5">
        <v>0.54999999999999993</v>
      </c>
      <c r="C11" s="1" t="s">
        <v>20</v>
      </c>
      <c r="D11" s="1">
        <v>1</v>
      </c>
      <c r="E11" s="1">
        <v>7</v>
      </c>
      <c r="F11" s="1" t="s">
        <v>24</v>
      </c>
      <c r="G11" s="1">
        <v>51.67</v>
      </c>
      <c r="H11" s="1">
        <f>1+COUNTIFS(A:A,A11,G:G,"&gt;"&amp;G11)</f>
        <v>4</v>
      </c>
      <c r="I11" s="2">
        <f>AVERAGEIF(A:A,A11,G:G)</f>
        <v>47.888999999999996</v>
      </c>
      <c r="J11" s="2">
        <f t="shared" si="0"/>
        <v>3.7810000000000059</v>
      </c>
      <c r="K11" s="2">
        <f t="shared" si="1"/>
        <v>93.781000000000006</v>
      </c>
      <c r="L11" s="2">
        <f t="shared" si="2"/>
        <v>277.78849089545093</v>
      </c>
      <c r="M11" s="2">
        <f>SUMIF(A:A,A11,L:L)</f>
        <v>2940.4505447361566</v>
      </c>
      <c r="N11" s="3">
        <f t="shared" si="3"/>
        <v>9.4471403844126403E-2</v>
      </c>
      <c r="O11" s="6">
        <f t="shared" si="4"/>
        <v>10.585213718745573</v>
      </c>
      <c r="P11" s="3">
        <f t="shared" si="5"/>
        <v>9.4471403844126403E-2</v>
      </c>
      <c r="Q11" s="3">
        <f>IF(ISNUMBER(P11),SUMIF(A:A,A11,P:P),"")</f>
        <v>0.88650497280922214</v>
      </c>
      <c r="R11" s="3">
        <f t="shared" si="6"/>
        <v>0.10656612962334376</v>
      </c>
      <c r="S11" s="7">
        <f t="shared" si="7"/>
        <v>9.3838445999163493</v>
      </c>
    </row>
    <row r="12" spans="1:19" x14ac:dyDescent="0.3">
      <c r="A12" s="1">
        <v>3</v>
      </c>
      <c r="B12" s="5">
        <v>0.54999999999999993</v>
      </c>
      <c r="C12" s="1" t="s">
        <v>20</v>
      </c>
      <c r="D12" s="1">
        <v>1</v>
      </c>
      <c r="E12" s="1">
        <v>8</v>
      </c>
      <c r="F12" s="1" t="s">
        <v>25</v>
      </c>
      <c r="G12" s="1">
        <v>44.14</v>
      </c>
      <c r="H12" s="1">
        <f>1+COUNTIFS(A:A,A12,G:G,"&gt;"&amp;G12)</f>
        <v>5</v>
      </c>
      <c r="I12" s="2">
        <f>AVERAGEIF(A:A,A12,G:G)</f>
        <v>47.888999999999996</v>
      </c>
      <c r="J12" s="2">
        <f t="shared" si="0"/>
        <v>-3.7489999999999952</v>
      </c>
      <c r="K12" s="2">
        <f t="shared" si="1"/>
        <v>86.251000000000005</v>
      </c>
      <c r="L12" s="2">
        <f t="shared" si="2"/>
        <v>176.80722239152922</v>
      </c>
      <c r="M12" s="2">
        <f>SUMIF(A:A,A12,L:L)</f>
        <v>2940.4505447361566</v>
      </c>
      <c r="N12" s="3">
        <f t="shared" si="3"/>
        <v>6.0129296412769269E-2</v>
      </c>
      <c r="O12" s="6">
        <f t="shared" si="4"/>
        <v>16.630828226149617</v>
      </c>
      <c r="P12" s="3">
        <f t="shared" si="5"/>
        <v>6.0129296412769269E-2</v>
      </c>
      <c r="Q12" s="3">
        <f>IF(ISNUMBER(P12),SUMIF(A:A,A12,P:P),"")</f>
        <v>0.88650497280922214</v>
      </c>
      <c r="R12" s="3">
        <f t="shared" si="6"/>
        <v>6.7827365053832842E-2</v>
      </c>
      <c r="S12" s="7">
        <f t="shared" si="7"/>
        <v>14.743311924417609</v>
      </c>
    </row>
    <row r="13" spans="1:19" x14ac:dyDescent="0.3">
      <c r="A13" s="1">
        <v>3</v>
      </c>
      <c r="B13" s="5">
        <v>0.54999999999999993</v>
      </c>
      <c r="C13" s="1" t="s">
        <v>20</v>
      </c>
      <c r="D13" s="1">
        <v>1</v>
      </c>
      <c r="E13" s="1">
        <v>13</v>
      </c>
      <c r="F13" s="1" t="s">
        <v>29</v>
      </c>
      <c r="G13" s="1">
        <v>42.4</v>
      </c>
      <c r="H13" s="1">
        <f>1+COUNTIFS(A:A,A13,G:G,"&gt;"&amp;G13)</f>
        <v>6</v>
      </c>
      <c r="I13" s="2">
        <f>AVERAGEIF(A:A,A13,G:G)</f>
        <v>47.888999999999996</v>
      </c>
      <c r="J13" s="2">
        <f t="shared" si="0"/>
        <v>-5.4889999999999972</v>
      </c>
      <c r="K13" s="2">
        <f t="shared" si="1"/>
        <v>84.510999999999996</v>
      </c>
      <c r="L13" s="2">
        <f t="shared" si="2"/>
        <v>159.27941707514032</v>
      </c>
      <c r="M13" s="2">
        <f>SUMIF(A:A,A13,L:L)</f>
        <v>2940.4505447361566</v>
      </c>
      <c r="N13" s="3">
        <f t="shared" si="3"/>
        <v>5.4168371360733866E-2</v>
      </c>
      <c r="O13" s="6">
        <f t="shared" si="4"/>
        <v>18.460957471667506</v>
      </c>
      <c r="P13" s="3">
        <f t="shared" si="5"/>
        <v>5.4168371360733866E-2</v>
      </c>
      <c r="Q13" s="3">
        <f>IF(ISNUMBER(P13),SUMIF(A:A,A13,P:P),"")</f>
        <v>0.88650497280922214</v>
      </c>
      <c r="R13" s="3">
        <f t="shared" si="6"/>
        <v>6.1103291038606525E-2</v>
      </c>
      <c r="S13" s="7">
        <f t="shared" si="7"/>
        <v>16.36573060145281</v>
      </c>
    </row>
    <row r="14" spans="1:19" x14ac:dyDescent="0.3">
      <c r="A14" s="1">
        <v>3</v>
      </c>
      <c r="B14" s="5">
        <v>0.54999999999999993</v>
      </c>
      <c r="C14" s="1" t="s">
        <v>20</v>
      </c>
      <c r="D14" s="1">
        <v>1</v>
      </c>
      <c r="E14" s="1">
        <v>11</v>
      </c>
      <c r="F14" s="1" t="s">
        <v>27</v>
      </c>
      <c r="G14" s="1">
        <v>40.65</v>
      </c>
      <c r="H14" s="1">
        <f>1+COUNTIFS(A:A,A14,G:G,"&gt;"&amp;G14)</f>
        <v>7</v>
      </c>
      <c r="I14" s="2">
        <f>AVERAGEIF(A:A,A14,G:G)</f>
        <v>47.888999999999996</v>
      </c>
      <c r="J14" s="2">
        <f t="shared" si="0"/>
        <v>-7.2389999999999972</v>
      </c>
      <c r="K14" s="2">
        <f t="shared" si="1"/>
        <v>82.760999999999996</v>
      </c>
      <c r="L14" s="2">
        <f t="shared" si="2"/>
        <v>143.40316513599444</v>
      </c>
      <c r="M14" s="2">
        <f>SUMIF(A:A,A14,L:L)</f>
        <v>2940.4505447361566</v>
      </c>
      <c r="N14" s="3">
        <f t="shared" si="3"/>
        <v>4.8769113084628279E-2</v>
      </c>
      <c r="O14" s="6">
        <f t="shared" si="4"/>
        <v>20.504781341106526</v>
      </c>
      <c r="P14" s="3">
        <f t="shared" si="5"/>
        <v>4.8769113084628279E-2</v>
      </c>
      <c r="Q14" s="3">
        <f>IF(ISNUMBER(P14),SUMIF(A:A,A14,P:P),"")</f>
        <v>0.88650497280922214</v>
      </c>
      <c r="R14" s="3">
        <f t="shared" si="6"/>
        <v>5.5012791332783084E-2</v>
      </c>
      <c r="S14" s="7">
        <f t="shared" si="7"/>
        <v>18.177590625256684</v>
      </c>
    </row>
    <row r="15" spans="1:19" x14ac:dyDescent="0.3">
      <c r="A15" s="1">
        <v>3</v>
      </c>
      <c r="B15" s="5">
        <v>0.54999999999999993</v>
      </c>
      <c r="C15" s="1" t="s">
        <v>20</v>
      </c>
      <c r="D15" s="1">
        <v>1</v>
      </c>
      <c r="E15" s="1">
        <v>12</v>
      </c>
      <c r="F15" s="1" t="s">
        <v>28</v>
      </c>
      <c r="G15" s="1">
        <v>38.44</v>
      </c>
      <c r="H15" s="1">
        <f>1+COUNTIFS(A:A,A15,G:G,"&gt;"&amp;G15)</f>
        <v>8</v>
      </c>
      <c r="I15" s="2">
        <f>AVERAGEIF(A:A,A15,G:G)</f>
        <v>47.888999999999996</v>
      </c>
      <c r="J15" s="2">
        <f t="shared" si="0"/>
        <v>-9.4489999999999981</v>
      </c>
      <c r="K15" s="2">
        <f t="shared" si="1"/>
        <v>80.551000000000002</v>
      </c>
      <c r="L15" s="2">
        <f t="shared" si="2"/>
        <v>125.59469300543897</v>
      </c>
      <c r="M15" s="2">
        <f>SUMIF(A:A,A15,L:L)</f>
        <v>2940.4505447361566</v>
      </c>
      <c r="N15" s="3">
        <f t="shared" si="3"/>
        <v>4.27127377572366E-2</v>
      </c>
      <c r="O15" s="6">
        <f t="shared" si="4"/>
        <v>23.41221969155033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3</v>
      </c>
      <c r="B16" s="5">
        <v>0.54999999999999993</v>
      </c>
      <c r="C16" s="1" t="s">
        <v>20</v>
      </c>
      <c r="D16" s="1">
        <v>1</v>
      </c>
      <c r="E16" s="1">
        <v>2</v>
      </c>
      <c r="F16" s="1" t="s">
        <v>21</v>
      </c>
      <c r="G16" s="1">
        <v>35.75</v>
      </c>
      <c r="H16" s="1">
        <f>1+COUNTIFS(A:A,A16,G:G,"&gt;"&amp;G16)</f>
        <v>9</v>
      </c>
      <c r="I16" s="2">
        <f>AVERAGEIF(A:A,A16,G:G)</f>
        <v>47.888999999999996</v>
      </c>
      <c r="J16" s="2">
        <f t="shared" si="0"/>
        <v>-12.138999999999996</v>
      </c>
      <c r="K16" s="2">
        <f t="shared" si="1"/>
        <v>77.861000000000004</v>
      </c>
      <c r="L16" s="2">
        <f t="shared" si="2"/>
        <v>106.87500777441652</v>
      </c>
      <c r="M16" s="2">
        <f>SUMIF(A:A,A16,L:L)</f>
        <v>2940.4505447361566</v>
      </c>
      <c r="N16" s="3">
        <f t="shared" si="3"/>
        <v>3.634647349051276E-2</v>
      </c>
      <c r="O16" s="6">
        <f t="shared" si="4"/>
        <v>27.512985551707576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3</v>
      </c>
      <c r="B17" s="5">
        <v>0.54999999999999993</v>
      </c>
      <c r="C17" s="1" t="s">
        <v>20</v>
      </c>
      <c r="D17" s="1">
        <v>1</v>
      </c>
      <c r="E17" s="1">
        <v>14</v>
      </c>
      <c r="F17" s="1" t="s">
        <v>30</v>
      </c>
      <c r="G17" s="1">
        <v>34.85</v>
      </c>
      <c r="H17" s="1">
        <f>1+COUNTIFS(A:A,A17,G:G,"&gt;"&amp;G17)</f>
        <v>10</v>
      </c>
      <c r="I17" s="2">
        <f>AVERAGEIF(A:A,A17,G:G)</f>
        <v>47.888999999999996</v>
      </c>
      <c r="J17" s="2">
        <f t="shared" si="0"/>
        <v>-13.038999999999994</v>
      </c>
      <c r="K17" s="2">
        <f t="shared" si="1"/>
        <v>76.961000000000013</v>
      </c>
      <c r="L17" s="2">
        <f t="shared" si="2"/>
        <v>101.25681374811157</v>
      </c>
      <c r="M17" s="2">
        <f>SUMIF(A:A,A17,L:L)</f>
        <v>2940.4505447361566</v>
      </c>
      <c r="N17" s="3">
        <f t="shared" si="3"/>
        <v>3.4435815943028289E-2</v>
      </c>
      <c r="O17" s="6">
        <f t="shared" si="4"/>
        <v>29.039532609142523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5</v>
      </c>
      <c r="B19" s="5">
        <v>0.57430555555555551</v>
      </c>
      <c r="C19" s="1" t="s">
        <v>20</v>
      </c>
      <c r="D19" s="1">
        <v>2</v>
      </c>
      <c r="E19" s="1">
        <v>1</v>
      </c>
      <c r="F19" s="1" t="s">
        <v>31</v>
      </c>
      <c r="G19" s="1">
        <v>75.16</v>
      </c>
      <c r="H19" s="1">
        <f>1+COUNTIFS(A:A,A19,G:G,"&gt;"&amp;G19)</f>
        <v>1</v>
      </c>
      <c r="I19" s="2">
        <f>AVERAGEIF(A:A,A19,G:G)</f>
        <v>49.137142857142848</v>
      </c>
      <c r="J19" s="2">
        <f t="shared" si="0"/>
        <v>26.022857142857148</v>
      </c>
      <c r="K19" s="2">
        <f t="shared" si="1"/>
        <v>116.02285714285715</v>
      </c>
      <c r="L19" s="2">
        <f t="shared" si="2"/>
        <v>1055.0795317052493</v>
      </c>
      <c r="M19" s="2">
        <f>SUMIF(A:A,A19,L:L)</f>
        <v>2443.8600147358102</v>
      </c>
      <c r="N19" s="3">
        <f t="shared" si="3"/>
        <v>0.43172666410653932</v>
      </c>
      <c r="O19" s="6">
        <f t="shared" si="4"/>
        <v>2.3162803763105657</v>
      </c>
      <c r="P19" s="3">
        <f t="shared" si="5"/>
        <v>0.43172666410653932</v>
      </c>
      <c r="Q19" s="3">
        <f>IF(ISNUMBER(P19),SUMIF(A:A,A19,P:P),"")</f>
        <v>0.94762231750451054</v>
      </c>
      <c r="R19" s="3">
        <f t="shared" si="6"/>
        <v>0.45558938000052362</v>
      </c>
      <c r="S19" s="7">
        <f t="shared" si="7"/>
        <v>2.1949589781896379</v>
      </c>
    </row>
    <row r="20" spans="1:19" x14ac:dyDescent="0.3">
      <c r="A20" s="1">
        <v>5</v>
      </c>
      <c r="B20" s="5">
        <v>0.57430555555555551</v>
      </c>
      <c r="C20" s="1" t="s">
        <v>20</v>
      </c>
      <c r="D20" s="1">
        <v>2</v>
      </c>
      <c r="E20" s="1">
        <v>3</v>
      </c>
      <c r="F20" s="1" t="s">
        <v>33</v>
      </c>
      <c r="G20" s="1">
        <v>62.42</v>
      </c>
      <c r="H20" s="1">
        <f>1+COUNTIFS(A:A,A20,G:G,"&gt;"&amp;G20)</f>
        <v>2</v>
      </c>
      <c r="I20" s="2">
        <f>AVERAGEIF(A:A,A20,G:G)</f>
        <v>49.137142857142848</v>
      </c>
      <c r="J20" s="2">
        <f t="shared" si="0"/>
        <v>13.282857142857154</v>
      </c>
      <c r="K20" s="2">
        <f t="shared" si="1"/>
        <v>103.28285714285715</v>
      </c>
      <c r="L20" s="2">
        <f t="shared" si="2"/>
        <v>491.25897295378115</v>
      </c>
      <c r="M20" s="2">
        <f>SUMIF(A:A,A20,L:L)</f>
        <v>2443.8600147358102</v>
      </c>
      <c r="N20" s="3">
        <f t="shared" si="3"/>
        <v>0.20101764012325721</v>
      </c>
      <c r="O20" s="6">
        <f t="shared" si="4"/>
        <v>4.9746877905184537</v>
      </c>
      <c r="P20" s="3">
        <f t="shared" si="5"/>
        <v>0.20101764012325721</v>
      </c>
      <c r="Q20" s="3">
        <f>IF(ISNUMBER(P20),SUMIF(A:A,A20,P:P),"")</f>
        <v>0.94762231750451054</v>
      </c>
      <c r="R20" s="3">
        <f t="shared" si="6"/>
        <v>0.21212843599190601</v>
      </c>
      <c r="S20" s="7">
        <f t="shared" si="7"/>
        <v>4.7141251729124898</v>
      </c>
    </row>
    <row r="21" spans="1:19" x14ac:dyDescent="0.3">
      <c r="A21" s="1">
        <v>5</v>
      </c>
      <c r="B21" s="5">
        <v>0.57430555555555551</v>
      </c>
      <c r="C21" s="1" t="s">
        <v>20</v>
      </c>
      <c r="D21" s="1">
        <v>2</v>
      </c>
      <c r="E21" s="1">
        <v>2</v>
      </c>
      <c r="F21" s="1" t="s">
        <v>32</v>
      </c>
      <c r="G21" s="1">
        <v>59.66</v>
      </c>
      <c r="H21" s="1">
        <f>1+COUNTIFS(A:A,A21,G:G,"&gt;"&amp;G21)</f>
        <v>3</v>
      </c>
      <c r="I21" s="2">
        <f>AVERAGEIF(A:A,A21,G:G)</f>
        <v>49.137142857142848</v>
      </c>
      <c r="J21" s="2">
        <f t="shared" si="0"/>
        <v>10.522857142857148</v>
      </c>
      <c r="K21" s="2">
        <f t="shared" si="1"/>
        <v>100.52285714285715</v>
      </c>
      <c r="L21" s="2">
        <f t="shared" si="2"/>
        <v>416.28554397143768</v>
      </c>
      <c r="M21" s="2">
        <f>SUMIF(A:A,A21,L:L)</f>
        <v>2443.8600147358102</v>
      </c>
      <c r="N21" s="3">
        <f t="shared" si="3"/>
        <v>0.17033935718958912</v>
      </c>
      <c r="O21" s="6">
        <f t="shared" si="4"/>
        <v>5.8706338716952633</v>
      </c>
      <c r="P21" s="3">
        <f t="shared" si="5"/>
        <v>0.17033935718958912</v>
      </c>
      <c r="Q21" s="3">
        <f>IF(ISNUMBER(P21),SUMIF(A:A,A21,P:P),"")</f>
        <v>0.94762231750451054</v>
      </c>
      <c r="R21" s="3">
        <f t="shared" si="6"/>
        <v>0.17975448028510402</v>
      </c>
      <c r="S21" s="7">
        <f t="shared" si="7"/>
        <v>5.5631436747163434</v>
      </c>
    </row>
    <row r="22" spans="1:19" x14ac:dyDescent="0.3">
      <c r="A22" s="1">
        <v>5</v>
      </c>
      <c r="B22" s="5">
        <v>0.57430555555555551</v>
      </c>
      <c r="C22" s="1" t="s">
        <v>20</v>
      </c>
      <c r="D22" s="1">
        <v>2</v>
      </c>
      <c r="E22" s="1">
        <v>4</v>
      </c>
      <c r="F22" s="1" t="s">
        <v>34</v>
      </c>
      <c r="G22" s="1">
        <v>48.76</v>
      </c>
      <c r="H22" s="1">
        <f>1+COUNTIFS(A:A,A22,G:G,"&gt;"&amp;G22)</f>
        <v>4</v>
      </c>
      <c r="I22" s="2">
        <f>AVERAGEIF(A:A,A22,G:G)</f>
        <v>49.137142857142848</v>
      </c>
      <c r="J22" s="2">
        <f t="shared" si="0"/>
        <v>-0.37714285714285012</v>
      </c>
      <c r="K22" s="2">
        <f t="shared" si="1"/>
        <v>89.622857142857157</v>
      </c>
      <c r="L22" s="2">
        <f t="shared" si="2"/>
        <v>216.4525659614398</v>
      </c>
      <c r="M22" s="2">
        <f>SUMIF(A:A,A22,L:L)</f>
        <v>2443.8600147358102</v>
      </c>
      <c r="N22" s="3">
        <f t="shared" si="3"/>
        <v>8.8569952720814527E-2</v>
      </c>
      <c r="O22" s="6">
        <f t="shared" si="4"/>
        <v>11.290510712500282</v>
      </c>
      <c r="P22" s="3">
        <f t="shared" si="5"/>
        <v>8.8569952720814527E-2</v>
      </c>
      <c r="Q22" s="3">
        <f>IF(ISNUMBER(P22),SUMIF(A:A,A22,P:P),"")</f>
        <v>0.94762231750451054</v>
      </c>
      <c r="R22" s="3">
        <f t="shared" si="6"/>
        <v>9.3465456738140759E-2</v>
      </c>
      <c r="S22" s="7">
        <f t="shared" si="7"/>
        <v>10.699139927189021</v>
      </c>
    </row>
    <row r="23" spans="1:19" x14ac:dyDescent="0.3">
      <c r="A23" s="1">
        <v>5</v>
      </c>
      <c r="B23" s="5">
        <v>0.57430555555555551</v>
      </c>
      <c r="C23" s="1" t="s">
        <v>20</v>
      </c>
      <c r="D23" s="1">
        <v>2</v>
      </c>
      <c r="E23" s="1">
        <v>9</v>
      </c>
      <c r="F23" s="1" t="s">
        <v>37</v>
      </c>
      <c r="G23" s="1">
        <v>41.11</v>
      </c>
      <c r="H23" s="1">
        <f>1+COUNTIFS(A:A,A23,G:G,"&gt;"&amp;G23)</f>
        <v>5</v>
      </c>
      <c r="I23" s="2">
        <f>AVERAGEIF(A:A,A23,G:G)</f>
        <v>49.137142857142848</v>
      </c>
      <c r="J23" s="2">
        <f t="shared" si="0"/>
        <v>-8.0271428571428487</v>
      </c>
      <c r="K23" s="2">
        <f t="shared" si="1"/>
        <v>81.972857142857151</v>
      </c>
      <c r="L23" s="2">
        <f t="shared" si="2"/>
        <v>136.77967622864745</v>
      </c>
      <c r="M23" s="2">
        <f>SUMIF(A:A,A23,L:L)</f>
        <v>2443.8600147358102</v>
      </c>
      <c r="N23" s="3">
        <f t="shared" si="3"/>
        <v>5.5968703364310257E-2</v>
      </c>
      <c r="O23" s="6">
        <f t="shared" si="4"/>
        <v>17.867128232198304</v>
      </c>
      <c r="P23" s="3">
        <f t="shared" si="5"/>
        <v>5.5968703364310257E-2</v>
      </c>
      <c r="Q23" s="3">
        <f>IF(ISNUMBER(P23),SUMIF(A:A,A23,P:P),"")</f>
        <v>0.94762231750451054</v>
      </c>
      <c r="R23" s="3">
        <f t="shared" si="6"/>
        <v>5.9062246984325432E-2</v>
      </c>
      <c r="S23" s="7">
        <f t="shared" si="7"/>
        <v>16.931289462546026</v>
      </c>
    </row>
    <row r="24" spans="1:19" x14ac:dyDescent="0.3">
      <c r="A24" s="1">
        <v>5</v>
      </c>
      <c r="B24" s="5">
        <v>0.57430555555555551</v>
      </c>
      <c r="C24" s="1" t="s">
        <v>20</v>
      </c>
      <c r="D24" s="1">
        <v>2</v>
      </c>
      <c r="E24" s="1">
        <v>7</v>
      </c>
      <c r="F24" s="1" t="s">
        <v>36</v>
      </c>
      <c r="G24" s="1">
        <v>29.38</v>
      </c>
      <c r="H24" s="1">
        <f>1+COUNTIFS(A:A,A24,G:G,"&gt;"&amp;G24)</f>
        <v>6</v>
      </c>
      <c r="I24" s="2">
        <f>AVERAGEIF(A:A,A24,G:G)</f>
        <v>49.137142857142848</v>
      </c>
      <c r="J24" s="2">
        <f t="shared" si="0"/>
        <v>-19.757142857142849</v>
      </c>
      <c r="K24" s="2">
        <f t="shared" si="1"/>
        <v>70.242857142857147</v>
      </c>
      <c r="L24" s="2">
        <f t="shared" si="2"/>
        <v>67.665160301481734</v>
      </c>
      <c r="M24" s="2">
        <f>SUMIF(A:A,A24,L:L)</f>
        <v>2443.8600147358102</v>
      </c>
      <c r="N24" s="3">
        <f t="shared" si="3"/>
        <v>2.7687821681061618E-2</v>
      </c>
      <c r="O24" s="6">
        <f t="shared" si="4"/>
        <v>36.116961872952139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5</v>
      </c>
      <c r="B25" s="5">
        <v>0.57430555555555551</v>
      </c>
      <c r="C25" s="1" t="s">
        <v>20</v>
      </c>
      <c r="D25" s="1">
        <v>2</v>
      </c>
      <c r="E25" s="1">
        <v>6</v>
      </c>
      <c r="F25" s="1" t="s">
        <v>35</v>
      </c>
      <c r="G25" s="1">
        <v>27.47</v>
      </c>
      <c r="H25" s="1">
        <f>1+COUNTIFS(A:A,A25,G:G,"&gt;"&amp;G25)</f>
        <v>7</v>
      </c>
      <c r="I25" s="2">
        <f>AVERAGEIF(A:A,A25,G:G)</f>
        <v>49.137142857142848</v>
      </c>
      <c r="J25" s="2">
        <f t="shared" si="0"/>
        <v>-21.667142857142849</v>
      </c>
      <c r="K25" s="2">
        <f t="shared" si="1"/>
        <v>68.332857142857151</v>
      </c>
      <c r="L25" s="2">
        <f t="shared" si="2"/>
        <v>60.338563613773388</v>
      </c>
      <c r="M25" s="2">
        <f>SUMIF(A:A,A25,L:L)</f>
        <v>2443.8600147358102</v>
      </c>
      <c r="N25" s="3">
        <f t="shared" si="3"/>
        <v>2.4689860814428113E-2</v>
      </c>
      <c r="O25" s="6">
        <f t="shared" si="4"/>
        <v>40.502455948055648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8</v>
      </c>
      <c r="B27" s="5">
        <v>0.6020833333333333</v>
      </c>
      <c r="C27" s="1" t="s">
        <v>20</v>
      </c>
      <c r="D27" s="1">
        <v>3</v>
      </c>
      <c r="E27" s="1">
        <v>2</v>
      </c>
      <c r="F27" s="1" t="s">
        <v>38</v>
      </c>
      <c r="G27" s="1">
        <v>73.75</v>
      </c>
      <c r="H27" s="1">
        <f>1+COUNTIFS(A:A,A27,G:G,"&gt;"&amp;G27)</f>
        <v>1</v>
      </c>
      <c r="I27" s="2">
        <f>AVERAGEIF(A:A,A27,G:G)</f>
        <v>48.152857142857137</v>
      </c>
      <c r="J27" s="2">
        <f t="shared" ref="J27:J33" si="8">G27-I27</f>
        <v>25.597142857142863</v>
      </c>
      <c r="K27" s="2">
        <f t="shared" ref="K27:K33" si="9">90+J27</f>
        <v>115.59714285714287</v>
      </c>
      <c r="L27" s="2">
        <f t="shared" ref="L27:L33" si="10">EXP(0.06*K27)</f>
        <v>1028.4710608192659</v>
      </c>
      <c r="M27" s="2">
        <f>SUMIF(A:A,A27,L:L)</f>
        <v>2327.6150301074404</v>
      </c>
      <c r="N27" s="3">
        <f t="shared" ref="N27:N33" si="11">L27/M27</f>
        <v>0.4418561693046778</v>
      </c>
      <c r="O27" s="6">
        <f t="shared" ref="O27:O33" si="12">1/N27</f>
        <v>2.263179897597988</v>
      </c>
      <c r="P27" s="3">
        <f t="shared" ref="P27:P33" si="13">IF(O27&gt;21,"",N27)</f>
        <v>0.4418561693046778</v>
      </c>
      <c r="Q27" s="3">
        <f>IF(ISNUMBER(P27),SUMIF(A:A,A27,P:P),"")</f>
        <v>0.92384579845773684</v>
      </c>
      <c r="R27" s="3">
        <f t="shared" ref="R27:R33" si="14">IFERROR(P27*(1/Q27),"")</f>
        <v>0.47827913494038737</v>
      </c>
      <c r="S27" s="7">
        <f t="shared" ref="S27:S33" si="15">IFERROR(1/R27,"")</f>
        <v>2.0908292395499122</v>
      </c>
    </row>
    <row r="28" spans="1:19" x14ac:dyDescent="0.3">
      <c r="A28" s="1">
        <v>8</v>
      </c>
      <c r="B28" s="5">
        <v>0.6020833333333333</v>
      </c>
      <c r="C28" s="1" t="s">
        <v>20</v>
      </c>
      <c r="D28" s="1">
        <v>3</v>
      </c>
      <c r="E28" s="1">
        <v>8</v>
      </c>
      <c r="F28" s="1" t="s">
        <v>40</v>
      </c>
      <c r="G28" s="1">
        <v>64.05</v>
      </c>
      <c r="H28" s="1">
        <f>1+COUNTIFS(A:A,A28,G:G,"&gt;"&amp;G28)</f>
        <v>2</v>
      </c>
      <c r="I28" s="2">
        <f>AVERAGEIF(A:A,A28,G:G)</f>
        <v>48.152857142857137</v>
      </c>
      <c r="J28" s="2">
        <f t="shared" si="8"/>
        <v>15.89714285714286</v>
      </c>
      <c r="K28" s="2">
        <f t="shared" si="9"/>
        <v>105.89714285714285</v>
      </c>
      <c r="L28" s="2">
        <f t="shared" si="10"/>
        <v>574.68873938959985</v>
      </c>
      <c r="M28" s="2">
        <f>SUMIF(A:A,A28,L:L)</f>
        <v>2327.6150301074404</v>
      </c>
      <c r="N28" s="3">
        <f t="shared" si="11"/>
        <v>0.24690025281503394</v>
      </c>
      <c r="O28" s="6">
        <f t="shared" si="12"/>
        <v>4.0502186150013904</v>
      </c>
      <c r="P28" s="3">
        <f t="shared" si="13"/>
        <v>0.24690025281503394</v>
      </c>
      <c r="Q28" s="3">
        <f>IF(ISNUMBER(P28),SUMIF(A:A,A28,P:P),"")</f>
        <v>0.92384579845773684</v>
      </c>
      <c r="R28" s="3">
        <f t="shared" si="14"/>
        <v>0.2672526662211463</v>
      </c>
      <c r="S28" s="7">
        <f t="shared" si="15"/>
        <v>3.7417774503043488</v>
      </c>
    </row>
    <row r="29" spans="1:19" x14ac:dyDescent="0.3">
      <c r="A29" s="1">
        <v>8</v>
      </c>
      <c r="B29" s="5">
        <v>0.6020833333333333</v>
      </c>
      <c r="C29" s="1" t="s">
        <v>20</v>
      </c>
      <c r="D29" s="1">
        <v>3</v>
      </c>
      <c r="E29" s="1">
        <v>9</v>
      </c>
      <c r="F29" s="1" t="s">
        <v>41</v>
      </c>
      <c r="G29" s="1">
        <v>49.33</v>
      </c>
      <c r="H29" s="1">
        <f>1+COUNTIFS(A:A,A29,G:G,"&gt;"&amp;G29)</f>
        <v>3</v>
      </c>
      <c r="I29" s="2">
        <f>AVERAGEIF(A:A,A29,G:G)</f>
        <v>48.152857142857137</v>
      </c>
      <c r="J29" s="2">
        <f t="shared" si="8"/>
        <v>1.1771428571428615</v>
      </c>
      <c r="K29" s="2">
        <f t="shared" si="9"/>
        <v>91.177142857142854</v>
      </c>
      <c r="L29" s="2">
        <f t="shared" si="10"/>
        <v>237.60950037409313</v>
      </c>
      <c r="M29" s="2">
        <f>SUMIF(A:A,A29,L:L)</f>
        <v>2327.6150301074404</v>
      </c>
      <c r="N29" s="3">
        <f t="shared" si="11"/>
        <v>0.10208281751949562</v>
      </c>
      <c r="O29" s="6">
        <f t="shared" si="12"/>
        <v>9.7959678651015043</v>
      </c>
      <c r="P29" s="3">
        <f t="shared" si="13"/>
        <v>0.10208281751949562</v>
      </c>
      <c r="Q29" s="3">
        <f>IF(ISNUMBER(P29),SUMIF(A:A,A29,P:P),"")</f>
        <v>0.92384579845773684</v>
      </c>
      <c r="R29" s="3">
        <f t="shared" si="14"/>
        <v>0.11049768012141434</v>
      </c>
      <c r="S29" s="7">
        <f t="shared" si="15"/>
        <v>9.0499637540010305</v>
      </c>
    </row>
    <row r="30" spans="1:19" x14ac:dyDescent="0.3">
      <c r="A30" s="1">
        <v>8</v>
      </c>
      <c r="B30" s="5">
        <v>0.6020833333333333</v>
      </c>
      <c r="C30" s="1" t="s">
        <v>20</v>
      </c>
      <c r="D30" s="1">
        <v>3</v>
      </c>
      <c r="E30" s="1">
        <v>10</v>
      </c>
      <c r="F30" s="1" t="s">
        <v>42</v>
      </c>
      <c r="G30" s="1">
        <v>42.94</v>
      </c>
      <c r="H30" s="1">
        <f>1+COUNTIFS(A:A,A30,G:G,"&gt;"&amp;G30)</f>
        <v>4</v>
      </c>
      <c r="I30" s="2">
        <f>AVERAGEIF(A:A,A30,G:G)</f>
        <v>48.152857142857137</v>
      </c>
      <c r="J30" s="2">
        <f t="shared" si="8"/>
        <v>-5.2128571428571391</v>
      </c>
      <c r="K30" s="2">
        <f t="shared" si="9"/>
        <v>84.787142857142868</v>
      </c>
      <c r="L30" s="2">
        <f t="shared" si="10"/>
        <v>161.94043321770698</v>
      </c>
      <c r="M30" s="2">
        <f>SUMIF(A:A,A30,L:L)</f>
        <v>2327.6150301074404</v>
      </c>
      <c r="N30" s="3">
        <f t="shared" si="11"/>
        <v>6.9573546794906196E-2</v>
      </c>
      <c r="O30" s="6">
        <f t="shared" si="12"/>
        <v>14.373279012896532</v>
      </c>
      <c r="P30" s="3">
        <f t="shared" si="13"/>
        <v>6.9573546794906196E-2</v>
      </c>
      <c r="Q30" s="3">
        <f>IF(ISNUMBER(P30),SUMIF(A:A,A30,P:P),"")</f>
        <v>0.92384579845773684</v>
      </c>
      <c r="R30" s="3">
        <f t="shared" si="14"/>
        <v>7.5308614176794325E-2</v>
      </c>
      <c r="S30" s="7">
        <f t="shared" si="15"/>
        <v>13.278693426125228</v>
      </c>
    </row>
    <row r="31" spans="1:19" x14ac:dyDescent="0.3">
      <c r="A31" s="1">
        <v>8</v>
      </c>
      <c r="B31" s="5">
        <v>0.6020833333333333</v>
      </c>
      <c r="C31" s="1" t="s">
        <v>20</v>
      </c>
      <c r="D31" s="1">
        <v>3</v>
      </c>
      <c r="E31" s="1">
        <v>4</v>
      </c>
      <c r="F31" s="1" t="s">
        <v>39</v>
      </c>
      <c r="G31" s="1">
        <v>41.4</v>
      </c>
      <c r="H31" s="1">
        <f>1+COUNTIFS(A:A,A31,G:G,"&gt;"&amp;G31)</f>
        <v>5</v>
      </c>
      <c r="I31" s="2">
        <f>AVERAGEIF(A:A,A31,G:G)</f>
        <v>48.152857142857137</v>
      </c>
      <c r="J31" s="2">
        <f t="shared" si="8"/>
        <v>-6.7528571428571382</v>
      </c>
      <c r="K31" s="2">
        <f t="shared" si="9"/>
        <v>83.247142857142862</v>
      </c>
      <c r="L31" s="2">
        <f t="shared" si="10"/>
        <v>147.64763219117117</v>
      </c>
      <c r="M31" s="2">
        <f>SUMIF(A:A,A31,L:L)</f>
        <v>2327.6150301074404</v>
      </c>
      <c r="N31" s="3">
        <f t="shared" si="11"/>
        <v>6.3433012023623128E-2</v>
      </c>
      <c r="O31" s="6">
        <f t="shared" si="12"/>
        <v>15.764662091524038</v>
      </c>
      <c r="P31" s="3">
        <f t="shared" si="13"/>
        <v>6.3433012023623128E-2</v>
      </c>
      <c r="Q31" s="3">
        <f>IF(ISNUMBER(P31),SUMIF(A:A,A31,P:P),"")</f>
        <v>0.92384579845773684</v>
      </c>
      <c r="R31" s="3">
        <f t="shared" si="14"/>
        <v>6.8661904540257543E-2</v>
      </c>
      <c r="S31" s="7">
        <f t="shared" si="15"/>
        <v>14.564116837360439</v>
      </c>
    </row>
    <row r="32" spans="1:19" x14ac:dyDescent="0.3">
      <c r="A32" s="1">
        <v>8</v>
      </c>
      <c r="B32" s="5">
        <v>0.6020833333333333</v>
      </c>
      <c r="C32" s="1" t="s">
        <v>20</v>
      </c>
      <c r="D32" s="1">
        <v>3</v>
      </c>
      <c r="E32" s="1">
        <v>12</v>
      </c>
      <c r="F32" s="1" t="s">
        <v>44</v>
      </c>
      <c r="G32" s="1">
        <v>34.57</v>
      </c>
      <c r="H32" s="1">
        <f>1+COUNTIFS(A:A,A32,G:G,"&gt;"&amp;G32)</f>
        <v>6</v>
      </c>
      <c r="I32" s="2">
        <f>AVERAGEIF(A:A,A32,G:G)</f>
        <v>48.152857142857137</v>
      </c>
      <c r="J32" s="2">
        <f t="shared" si="8"/>
        <v>-13.582857142857137</v>
      </c>
      <c r="K32" s="2">
        <f t="shared" si="9"/>
        <v>76.417142857142863</v>
      </c>
      <c r="L32" s="2">
        <f t="shared" si="10"/>
        <v>98.005987273171613</v>
      </c>
      <c r="M32" s="2">
        <f>SUMIF(A:A,A32,L:L)</f>
        <v>2327.6150301074404</v>
      </c>
      <c r="N32" s="3">
        <f t="shared" si="11"/>
        <v>4.2105754605239749E-2</v>
      </c>
      <c r="O32" s="6">
        <f t="shared" si="12"/>
        <v>23.749722796217441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8</v>
      </c>
      <c r="B33" s="5">
        <v>0.6020833333333333</v>
      </c>
      <c r="C33" s="1" t="s">
        <v>20</v>
      </c>
      <c r="D33" s="1">
        <v>3</v>
      </c>
      <c r="E33" s="1">
        <v>11</v>
      </c>
      <c r="F33" s="1" t="s">
        <v>43</v>
      </c>
      <c r="G33" s="1">
        <v>31.03</v>
      </c>
      <c r="H33" s="1">
        <f>1+COUNTIFS(A:A,A33,G:G,"&gt;"&amp;G33)</f>
        <v>7</v>
      </c>
      <c r="I33" s="2">
        <f>AVERAGEIF(A:A,A33,G:G)</f>
        <v>48.152857142857137</v>
      </c>
      <c r="J33" s="2">
        <f t="shared" si="8"/>
        <v>-17.122857142857136</v>
      </c>
      <c r="K33" s="2">
        <f t="shared" si="9"/>
        <v>72.877142857142871</v>
      </c>
      <c r="L33" s="2">
        <f t="shared" si="10"/>
        <v>79.251676842430967</v>
      </c>
      <c r="M33" s="2">
        <f>SUMIF(A:A,A33,L:L)</f>
        <v>2327.6150301074404</v>
      </c>
      <c r="N33" s="3">
        <f t="shared" si="11"/>
        <v>3.4048446937023254E-2</v>
      </c>
      <c r="O33" s="6">
        <f t="shared" si="12"/>
        <v>29.36991522255396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13</v>
      </c>
      <c r="B35" s="5">
        <v>0.62777777777777777</v>
      </c>
      <c r="C35" s="1" t="s">
        <v>20</v>
      </c>
      <c r="D35" s="1">
        <v>4</v>
      </c>
      <c r="E35" s="1">
        <v>2</v>
      </c>
      <c r="F35" s="1" t="s">
        <v>45</v>
      </c>
      <c r="G35" s="1">
        <v>61.01</v>
      </c>
      <c r="H35" s="1">
        <f>1+COUNTIFS(A:A,A35,G:G,"&gt;"&amp;G35)</f>
        <v>1</v>
      </c>
      <c r="I35" s="2">
        <f>AVERAGEIF(A:A,A35,G:G)</f>
        <v>46.872499999999995</v>
      </c>
      <c r="J35" s="2">
        <f t="shared" ref="J35:J42" si="16">G35-I35</f>
        <v>14.137500000000003</v>
      </c>
      <c r="K35" s="2">
        <f t="shared" ref="K35:K42" si="17">90+J35</f>
        <v>104.1375</v>
      </c>
      <c r="L35" s="2">
        <f t="shared" ref="L35:L42" si="18">EXP(0.06*K35)</f>
        <v>517.10709496980826</v>
      </c>
      <c r="M35" s="2">
        <f>SUMIF(A:A,A35,L:L)</f>
        <v>1946.6986040916158</v>
      </c>
      <c r="N35" s="3">
        <f t="shared" ref="N35:N42" si="19">L35/M35</f>
        <v>0.2656328482914308</v>
      </c>
      <c r="O35" s="6">
        <f t="shared" ref="O35:O42" si="20">1/N35</f>
        <v>3.7645946517234989</v>
      </c>
      <c r="P35" s="3">
        <f t="shared" ref="P35:P42" si="21">IF(O35&gt;21,"",N35)</f>
        <v>0.2656328482914308</v>
      </c>
      <c r="Q35" s="3">
        <f>IF(ISNUMBER(P35),SUMIF(A:A,A35,P:P),"")</f>
        <v>1.0000000000000002</v>
      </c>
      <c r="R35" s="3">
        <f t="shared" ref="R35:R42" si="22">IFERROR(P35*(1/Q35),"")</f>
        <v>0.26563284829143075</v>
      </c>
      <c r="S35" s="7">
        <f t="shared" ref="S35:S42" si="23">IFERROR(1/R35,"")</f>
        <v>3.7645946517234998</v>
      </c>
    </row>
    <row r="36" spans="1:19" x14ac:dyDescent="0.3">
      <c r="A36" s="1">
        <v>13</v>
      </c>
      <c r="B36" s="5">
        <v>0.62777777777777777</v>
      </c>
      <c r="C36" s="1" t="s">
        <v>20</v>
      </c>
      <c r="D36" s="1">
        <v>4</v>
      </c>
      <c r="E36" s="1">
        <v>8</v>
      </c>
      <c r="F36" s="1" t="s">
        <v>49</v>
      </c>
      <c r="G36" s="1">
        <v>49.22</v>
      </c>
      <c r="H36" s="1">
        <f>1+COUNTIFS(A:A,A36,G:G,"&gt;"&amp;G36)</f>
        <v>2</v>
      </c>
      <c r="I36" s="2">
        <f>AVERAGEIF(A:A,A36,G:G)</f>
        <v>46.872499999999995</v>
      </c>
      <c r="J36" s="2">
        <f t="shared" si="16"/>
        <v>2.3475000000000037</v>
      </c>
      <c r="K36" s="2">
        <f t="shared" si="17"/>
        <v>92.347499999999997</v>
      </c>
      <c r="L36" s="2">
        <f t="shared" si="18"/>
        <v>254.89456778659456</v>
      </c>
      <c r="M36" s="2">
        <f>SUMIF(A:A,A36,L:L)</f>
        <v>1946.6986040916158</v>
      </c>
      <c r="N36" s="3">
        <f t="shared" si="19"/>
        <v>0.13093684212381482</v>
      </c>
      <c r="O36" s="6">
        <f t="shared" si="20"/>
        <v>7.6372698759176796</v>
      </c>
      <c r="P36" s="3">
        <f t="shared" si="21"/>
        <v>0.13093684212381482</v>
      </c>
      <c r="Q36" s="3">
        <f>IF(ISNUMBER(P36),SUMIF(A:A,A36,P:P),"")</f>
        <v>1.0000000000000002</v>
      </c>
      <c r="R36" s="3">
        <f t="shared" si="22"/>
        <v>0.13093684212381479</v>
      </c>
      <c r="S36" s="7">
        <f t="shared" si="23"/>
        <v>7.6372698759176814</v>
      </c>
    </row>
    <row r="37" spans="1:19" x14ac:dyDescent="0.3">
      <c r="A37" s="1">
        <v>13</v>
      </c>
      <c r="B37" s="5">
        <v>0.62777777777777777</v>
      </c>
      <c r="C37" s="1" t="s">
        <v>20</v>
      </c>
      <c r="D37" s="1">
        <v>4</v>
      </c>
      <c r="E37" s="1">
        <v>10</v>
      </c>
      <c r="F37" s="1" t="s">
        <v>51</v>
      </c>
      <c r="G37" s="1">
        <v>48.48</v>
      </c>
      <c r="H37" s="1">
        <f>1+COUNTIFS(A:A,A37,G:G,"&gt;"&amp;G37)</f>
        <v>3</v>
      </c>
      <c r="I37" s="2">
        <f>AVERAGEIF(A:A,A37,G:G)</f>
        <v>46.872499999999995</v>
      </c>
      <c r="J37" s="2">
        <f t="shared" si="16"/>
        <v>1.6075000000000017</v>
      </c>
      <c r="K37" s="2">
        <f t="shared" si="17"/>
        <v>91.607500000000002</v>
      </c>
      <c r="L37" s="2">
        <f t="shared" si="18"/>
        <v>243.82481594679848</v>
      </c>
      <c r="M37" s="2">
        <f>SUMIF(A:A,A37,L:L)</f>
        <v>1946.6986040916158</v>
      </c>
      <c r="N37" s="3">
        <f t="shared" si="19"/>
        <v>0.12525041906041431</v>
      </c>
      <c r="O37" s="6">
        <f t="shared" si="20"/>
        <v>7.9840052233090875</v>
      </c>
      <c r="P37" s="3">
        <f t="shared" si="21"/>
        <v>0.12525041906041431</v>
      </c>
      <c r="Q37" s="3">
        <f>IF(ISNUMBER(P37),SUMIF(A:A,A37,P:P),"")</f>
        <v>1.0000000000000002</v>
      </c>
      <c r="R37" s="3">
        <f t="shared" si="22"/>
        <v>0.12525041906041429</v>
      </c>
      <c r="S37" s="7">
        <f t="shared" si="23"/>
        <v>7.9840052233090892</v>
      </c>
    </row>
    <row r="38" spans="1:19" x14ac:dyDescent="0.3">
      <c r="A38" s="1">
        <v>13</v>
      </c>
      <c r="B38" s="5">
        <v>0.62777777777777777</v>
      </c>
      <c r="C38" s="1" t="s">
        <v>20</v>
      </c>
      <c r="D38" s="1">
        <v>4</v>
      </c>
      <c r="E38" s="1">
        <v>13</v>
      </c>
      <c r="F38" s="1" t="s">
        <v>52</v>
      </c>
      <c r="G38" s="1">
        <v>46.48</v>
      </c>
      <c r="H38" s="1">
        <f>1+COUNTIFS(A:A,A38,G:G,"&gt;"&amp;G38)</f>
        <v>4</v>
      </c>
      <c r="I38" s="2">
        <f>AVERAGEIF(A:A,A38,G:G)</f>
        <v>46.872499999999995</v>
      </c>
      <c r="J38" s="2">
        <f t="shared" si="16"/>
        <v>-0.39249999999999829</v>
      </c>
      <c r="K38" s="2">
        <f t="shared" si="17"/>
        <v>89.607500000000002</v>
      </c>
      <c r="L38" s="2">
        <f t="shared" si="18"/>
        <v>216.25321224201505</v>
      </c>
      <c r="M38" s="2">
        <f>SUMIF(A:A,A38,L:L)</f>
        <v>1946.6986040916158</v>
      </c>
      <c r="N38" s="3">
        <f t="shared" si="19"/>
        <v>0.11108715637206966</v>
      </c>
      <c r="O38" s="6">
        <f t="shared" si="20"/>
        <v>9.0019407522742867</v>
      </c>
      <c r="P38" s="3">
        <f t="shared" si="21"/>
        <v>0.11108715637206966</v>
      </c>
      <c r="Q38" s="3">
        <f>IF(ISNUMBER(P38),SUMIF(A:A,A38,P:P),"")</f>
        <v>1.0000000000000002</v>
      </c>
      <c r="R38" s="3">
        <f t="shared" si="22"/>
        <v>0.11108715637206963</v>
      </c>
      <c r="S38" s="7">
        <f t="shared" si="23"/>
        <v>9.0019407522742885</v>
      </c>
    </row>
    <row r="39" spans="1:19" x14ac:dyDescent="0.3">
      <c r="A39" s="1">
        <v>13</v>
      </c>
      <c r="B39" s="5">
        <v>0.62777777777777777</v>
      </c>
      <c r="C39" s="1" t="s">
        <v>20</v>
      </c>
      <c r="D39" s="1">
        <v>4</v>
      </c>
      <c r="E39" s="1">
        <v>9</v>
      </c>
      <c r="F39" s="1" t="s">
        <v>50</v>
      </c>
      <c r="G39" s="1">
        <v>46.11</v>
      </c>
      <c r="H39" s="1">
        <f>1+COUNTIFS(A:A,A39,G:G,"&gt;"&amp;G39)</f>
        <v>5</v>
      </c>
      <c r="I39" s="2">
        <f>AVERAGEIF(A:A,A39,G:G)</f>
        <v>46.872499999999995</v>
      </c>
      <c r="J39" s="2">
        <f t="shared" si="16"/>
        <v>-0.76249999999999574</v>
      </c>
      <c r="K39" s="2">
        <f t="shared" si="17"/>
        <v>89.237500000000011</v>
      </c>
      <c r="L39" s="2">
        <f t="shared" si="18"/>
        <v>211.50528788624302</v>
      </c>
      <c r="M39" s="2">
        <f>SUMIF(A:A,A39,L:L)</f>
        <v>1946.6986040916158</v>
      </c>
      <c r="N39" s="3">
        <f t="shared" si="19"/>
        <v>0.10864819414864549</v>
      </c>
      <c r="O39" s="6">
        <f t="shared" si="20"/>
        <v>9.204018601835795</v>
      </c>
      <c r="P39" s="3">
        <f t="shared" si="21"/>
        <v>0.10864819414864549</v>
      </c>
      <c r="Q39" s="3">
        <f>IF(ISNUMBER(P39),SUMIF(A:A,A39,P:P),"")</f>
        <v>1.0000000000000002</v>
      </c>
      <c r="R39" s="3">
        <f t="shared" si="22"/>
        <v>0.10864819414864546</v>
      </c>
      <c r="S39" s="7">
        <f t="shared" si="23"/>
        <v>9.2040186018357968</v>
      </c>
    </row>
    <row r="40" spans="1:19" x14ac:dyDescent="0.3">
      <c r="A40" s="1">
        <v>13</v>
      </c>
      <c r="B40" s="5">
        <v>0.62777777777777777</v>
      </c>
      <c r="C40" s="1" t="s">
        <v>20</v>
      </c>
      <c r="D40" s="1">
        <v>4</v>
      </c>
      <c r="E40" s="1">
        <v>3</v>
      </c>
      <c r="F40" s="1" t="s">
        <v>46</v>
      </c>
      <c r="G40" s="1">
        <v>45.75</v>
      </c>
      <c r="H40" s="1">
        <f>1+COUNTIFS(A:A,A40,G:G,"&gt;"&amp;G40)</f>
        <v>6</v>
      </c>
      <c r="I40" s="2">
        <f>AVERAGEIF(A:A,A40,G:G)</f>
        <v>46.872499999999995</v>
      </c>
      <c r="J40" s="2">
        <f t="shared" si="16"/>
        <v>-1.1224999999999952</v>
      </c>
      <c r="K40" s="2">
        <f t="shared" si="17"/>
        <v>88.877499999999998</v>
      </c>
      <c r="L40" s="2">
        <f t="shared" si="18"/>
        <v>206.98576028387234</v>
      </c>
      <c r="M40" s="2">
        <f>SUMIF(A:A,A40,L:L)</f>
        <v>1946.6986040916158</v>
      </c>
      <c r="N40" s="3">
        <f t="shared" si="19"/>
        <v>0.10632655709970969</v>
      </c>
      <c r="O40" s="6">
        <f t="shared" si="20"/>
        <v>9.4049880601535101</v>
      </c>
      <c r="P40" s="3">
        <f t="shared" si="21"/>
        <v>0.10632655709970969</v>
      </c>
      <c r="Q40" s="3">
        <f>IF(ISNUMBER(P40),SUMIF(A:A,A40,P:P),"")</f>
        <v>1.0000000000000002</v>
      </c>
      <c r="R40" s="3">
        <f t="shared" si="22"/>
        <v>0.10632655709970966</v>
      </c>
      <c r="S40" s="7">
        <f t="shared" si="23"/>
        <v>9.4049880601535119</v>
      </c>
    </row>
    <row r="41" spans="1:19" x14ac:dyDescent="0.3">
      <c r="A41" s="1">
        <v>13</v>
      </c>
      <c r="B41" s="5">
        <v>0.62777777777777777</v>
      </c>
      <c r="C41" s="1" t="s">
        <v>20</v>
      </c>
      <c r="D41" s="1">
        <v>4</v>
      </c>
      <c r="E41" s="1">
        <v>7</v>
      </c>
      <c r="F41" s="1" t="s">
        <v>48</v>
      </c>
      <c r="G41" s="1">
        <v>45.37</v>
      </c>
      <c r="H41" s="1">
        <f>1+COUNTIFS(A:A,A41,G:G,"&gt;"&amp;G41)</f>
        <v>7</v>
      </c>
      <c r="I41" s="2">
        <f>AVERAGEIF(A:A,A41,G:G)</f>
        <v>46.872499999999995</v>
      </c>
      <c r="J41" s="2">
        <f t="shared" si="16"/>
        <v>-1.5024999999999977</v>
      </c>
      <c r="K41" s="2">
        <f t="shared" si="17"/>
        <v>88.497500000000002</v>
      </c>
      <c r="L41" s="2">
        <f t="shared" si="18"/>
        <v>202.31987813021559</v>
      </c>
      <c r="M41" s="2">
        <f>SUMIF(A:A,A41,L:L)</f>
        <v>1946.6986040916158</v>
      </c>
      <c r="N41" s="3">
        <f t="shared" si="19"/>
        <v>0.10392973915169766</v>
      </c>
      <c r="O41" s="6">
        <f t="shared" si="20"/>
        <v>9.6218850173421728</v>
      </c>
      <c r="P41" s="3">
        <f t="shared" si="21"/>
        <v>0.10392973915169766</v>
      </c>
      <c r="Q41" s="3">
        <f>IF(ISNUMBER(P41),SUMIF(A:A,A41,P:P),"")</f>
        <v>1.0000000000000002</v>
      </c>
      <c r="R41" s="3">
        <f t="shared" si="22"/>
        <v>0.10392973915169763</v>
      </c>
      <c r="S41" s="7">
        <f t="shared" si="23"/>
        <v>9.6218850173421764</v>
      </c>
    </row>
    <row r="42" spans="1:19" x14ac:dyDescent="0.3">
      <c r="A42" s="1">
        <v>13</v>
      </c>
      <c r="B42" s="5">
        <v>0.62777777777777777</v>
      </c>
      <c r="C42" s="1" t="s">
        <v>20</v>
      </c>
      <c r="D42" s="1">
        <v>4</v>
      </c>
      <c r="E42" s="1">
        <v>5</v>
      </c>
      <c r="F42" s="1" t="s">
        <v>47</v>
      </c>
      <c r="G42" s="1">
        <v>32.56</v>
      </c>
      <c r="H42" s="1">
        <f>1+COUNTIFS(A:A,A42,G:G,"&gt;"&amp;G42)</f>
        <v>8</v>
      </c>
      <c r="I42" s="2">
        <f>AVERAGEIF(A:A,A42,G:G)</f>
        <v>46.872499999999995</v>
      </c>
      <c r="J42" s="2">
        <f t="shared" si="16"/>
        <v>-14.312499999999993</v>
      </c>
      <c r="K42" s="2">
        <f t="shared" si="17"/>
        <v>75.6875</v>
      </c>
      <c r="L42" s="2">
        <f t="shared" si="18"/>
        <v>93.807986846068729</v>
      </c>
      <c r="M42" s="2">
        <f>SUMIF(A:A,A42,L:L)</f>
        <v>1946.6986040916158</v>
      </c>
      <c r="N42" s="3">
        <f t="shared" si="19"/>
        <v>4.8188243752217703E-2</v>
      </c>
      <c r="O42" s="6">
        <f t="shared" si="20"/>
        <v>20.751949482574332</v>
      </c>
      <c r="P42" s="3">
        <f t="shared" si="21"/>
        <v>4.8188243752217703E-2</v>
      </c>
      <c r="Q42" s="3">
        <f>IF(ISNUMBER(P42),SUMIF(A:A,A42,P:P),"")</f>
        <v>1.0000000000000002</v>
      </c>
      <c r="R42" s="3">
        <f t="shared" si="22"/>
        <v>4.818824375221769E-2</v>
      </c>
      <c r="S42" s="7">
        <f t="shared" si="23"/>
        <v>20.751949482574339</v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16</v>
      </c>
      <c r="B44" s="5">
        <v>0.65416666666666667</v>
      </c>
      <c r="C44" s="1" t="s">
        <v>20</v>
      </c>
      <c r="D44" s="1">
        <v>5</v>
      </c>
      <c r="E44" s="1">
        <v>1</v>
      </c>
      <c r="F44" s="1" t="s">
        <v>53</v>
      </c>
      <c r="G44" s="1">
        <v>74.209999999999994</v>
      </c>
      <c r="H44" s="1">
        <f>1+COUNTIFS(A:A,A44,G:G,"&gt;"&amp;G44)</f>
        <v>1</v>
      </c>
      <c r="I44" s="2">
        <f>AVERAGEIF(A:A,A44,G:G)</f>
        <v>51.751428571428576</v>
      </c>
      <c r="J44" s="2">
        <f t="shared" ref="J44:J52" si="24">G44-I44</f>
        <v>22.458571428571418</v>
      </c>
      <c r="K44" s="2">
        <f t="shared" ref="K44:K52" si="25">90+J44</f>
        <v>112.45857142857142</v>
      </c>
      <c r="L44" s="2">
        <f t="shared" ref="L44:L52" si="26">EXP(0.06*K44)</f>
        <v>851.93845279313996</v>
      </c>
      <c r="M44" s="2">
        <f>SUMIF(A:A,A44,L:L)</f>
        <v>2043.8096454216302</v>
      </c>
      <c r="N44" s="3">
        <f t="shared" ref="N44:N52" si="27">L44/M44</f>
        <v>0.41683845396345032</v>
      </c>
      <c r="O44" s="6">
        <f t="shared" ref="O44:O52" si="28">1/N44</f>
        <v>2.3990109129607391</v>
      </c>
      <c r="P44" s="3">
        <f t="shared" ref="P44:P52" si="29">IF(O44&gt;21,"",N44)</f>
        <v>0.41683845396345032</v>
      </c>
      <c r="Q44" s="3">
        <f>IF(ISNUMBER(P44),SUMIF(A:A,A44,P:P),"")</f>
        <v>0.97053807516395385</v>
      </c>
      <c r="R44" s="3">
        <f t="shared" ref="R44:R52" si="30">IFERROR(P44*(1/Q44),"")</f>
        <v>0.42949211847565427</v>
      </c>
      <c r="S44" s="7">
        <f t="shared" ref="S44:S52" si="31">IFERROR(1/R44,"")</f>
        <v>2.3283314337622354</v>
      </c>
    </row>
    <row r="45" spans="1:19" x14ac:dyDescent="0.3">
      <c r="A45" s="1">
        <v>16</v>
      </c>
      <c r="B45" s="5">
        <v>0.65416666666666667</v>
      </c>
      <c r="C45" s="1" t="s">
        <v>20</v>
      </c>
      <c r="D45" s="1">
        <v>5</v>
      </c>
      <c r="E45" s="1">
        <v>7</v>
      </c>
      <c r="F45" s="1" t="s">
        <v>56</v>
      </c>
      <c r="G45" s="1">
        <v>56.51</v>
      </c>
      <c r="H45" s="1">
        <f>1+COUNTIFS(A:A,A45,G:G,"&gt;"&amp;G45)</f>
        <v>2</v>
      </c>
      <c r="I45" s="2">
        <f>AVERAGEIF(A:A,A45,G:G)</f>
        <v>51.751428571428576</v>
      </c>
      <c r="J45" s="2">
        <f t="shared" si="24"/>
        <v>4.7585714285714218</v>
      </c>
      <c r="K45" s="2">
        <f t="shared" si="25"/>
        <v>94.758571428571429</v>
      </c>
      <c r="L45" s="2">
        <f t="shared" si="26"/>
        <v>294.56929888446064</v>
      </c>
      <c r="M45" s="2">
        <f>SUMIF(A:A,A45,L:L)</f>
        <v>2043.8096454216302</v>
      </c>
      <c r="N45" s="3">
        <f t="shared" si="27"/>
        <v>0.14412756077569647</v>
      </c>
      <c r="O45" s="6">
        <f t="shared" si="28"/>
        <v>6.9382982312195294</v>
      </c>
      <c r="P45" s="3">
        <f t="shared" si="29"/>
        <v>0.14412756077569647</v>
      </c>
      <c r="Q45" s="3">
        <f>IF(ISNUMBER(P45),SUMIF(A:A,A45,P:P),"")</f>
        <v>0.97053807516395385</v>
      </c>
      <c r="R45" s="3">
        <f t="shared" si="30"/>
        <v>0.1485027372587612</v>
      </c>
      <c r="S45" s="7">
        <f t="shared" si="31"/>
        <v>6.7338826102412677</v>
      </c>
    </row>
    <row r="46" spans="1:19" x14ac:dyDescent="0.3">
      <c r="A46" s="1">
        <v>16</v>
      </c>
      <c r="B46" s="5">
        <v>0.65416666666666667</v>
      </c>
      <c r="C46" s="1" t="s">
        <v>20</v>
      </c>
      <c r="D46" s="1">
        <v>5</v>
      </c>
      <c r="E46" s="1">
        <v>9</v>
      </c>
      <c r="F46" s="1" t="s">
        <v>57</v>
      </c>
      <c r="G46" s="1">
        <v>54.64</v>
      </c>
      <c r="H46" s="1">
        <f>1+COUNTIFS(A:A,A46,G:G,"&gt;"&amp;G46)</f>
        <v>3</v>
      </c>
      <c r="I46" s="2">
        <f>AVERAGEIF(A:A,A46,G:G)</f>
        <v>51.751428571428576</v>
      </c>
      <c r="J46" s="2">
        <f t="shared" si="24"/>
        <v>2.8885714285714243</v>
      </c>
      <c r="K46" s="2">
        <f t="shared" si="25"/>
        <v>92.888571428571424</v>
      </c>
      <c r="L46" s="2">
        <f t="shared" si="26"/>
        <v>263.30532377234624</v>
      </c>
      <c r="M46" s="2">
        <f>SUMIF(A:A,A46,L:L)</f>
        <v>2043.8096454216302</v>
      </c>
      <c r="N46" s="3">
        <f t="shared" si="27"/>
        <v>0.12883064935238983</v>
      </c>
      <c r="O46" s="6">
        <f t="shared" si="28"/>
        <v>7.762128072992204</v>
      </c>
      <c r="P46" s="3">
        <f t="shared" si="29"/>
        <v>0.12883064935238983</v>
      </c>
      <c r="Q46" s="3">
        <f>IF(ISNUMBER(P46),SUMIF(A:A,A46,P:P),"")</f>
        <v>0.97053807516395385</v>
      </c>
      <c r="R46" s="3">
        <f t="shared" si="30"/>
        <v>0.13274146852056923</v>
      </c>
      <c r="S46" s="7">
        <f t="shared" si="31"/>
        <v>7.5334408391379437</v>
      </c>
    </row>
    <row r="47" spans="1:19" x14ac:dyDescent="0.3">
      <c r="A47" s="1">
        <v>16</v>
      </c>
      <c r="B47" s="5">
        <v>0.65416666666666667</v>
      </c>
      <c r="C47" s="1" t="s">
        <v>20</v>
      </c>
      <c r="D47" s="1">
        <v>5</v>
      </c>
      <c r="E47" s="1">
        <v>3</v>
      </c>
      <c r="F47" s="1" t="s">
        <v>55</v>
      </c>
      <c r="G47" s="1">
        <v>53.57</v>
      </c>
      <c r="H47" s="1">
        <f>1+COUNTIFS(A:A,A47,G:G,"&gt;"&amp;G47)</f>
        <v>4</v>
      </c>
      <c r="I47" s="2">
        <f>AVERAGEIF(A:A,A47,G:G)</f>
        <v>51.751428571428576</v>
      </c>
      <c r="J47" s="2">
        <f t="shared" si="24"/>
        <v>1.8185714285714241</v>
      </c>
      <c r="K47" s="2">
        <f t="shared" si="25"/>
        <v>91.818571428571431</v>
      </c>
      <c r="L47" s="2">
        <f t="shared" si="26"/>
        <v>246.93231869880293</v>
      </c>
      <c r="M47" s="2">
        <f>SUMIF(A:A,A47,L:L)</f>
        <v>2043.8096454216302</v>
      </c>
      <c r="N47" s="3">
        <f t="shared" si="27"/>
        <v>0.12081962684340974</v>
      </c>
      <c r="O47" s="6">
        <f t="shared" si="28"/>
        <v>8.2768009314915894</v>
      </c>
      <c r="P47" s="3">
        <f t="shared" si="29"/>
        <v>0.12081962684340974</v>
      </c>
      <c r="Q47" s="3">
        <f>IF(ISNUMBER(P47),SUMIF(A:A,A47,P:P),"")</f>
        <v>0.97053807516395385</v>
      </c>
      <c r="R47" s="3">
        <f t="shared" si="30"/>
        <v>0.12448726117519869</v>
      </c>
      <c r="S47" s="7">
        <f t="shared" si="31"/>
        <v>8.032950444565067</v>
      </c>
    </row>
    <row r="48" spans="1:19" x14ac:dyDescent="0.3">
      <c r="A48" s="1">
        <v>16</v>
      </c>
      <c r="B48" s="5">
        <v>0.65416666666666667</v>
      </c>
      <c r="C48" s="1" t="s">
        <v>20</v>
      </c>
      <c r="D48" s="1">
        <v>5</v>
      </c>
      <c r="E48" s="1">
        <v>10</v>
      </c>
      <c r="F48" s="1" t="s">
        <v>58</v>
      </c>
      <c r="G48" s="1">
        <v>47.94</v>
      </c>
      <c r="H48" s="1">
        <f>1+COUNTIFS(A:A,A48,G:G,"&gt;"&amp;G48)</f>
        <v>5</v>
      </c>
      <c r="I48" s="2">
        <f>AVERAGEIF(A:A,A48,G:G)</f>
        <v>51.751428571428576</v>
      </c>
      <c r="J48" s="2">
        <f t="shared" si="24"/>
        <v>-3.8114285714285785</v>
      </c>
      <c r="K48" s="2">
        <f t="shared" si="25"/>
        <v>86.188571428571422</v>
      </c>
      <c r="L48" s="2">
        <f t="shared" si="26"/>
        <v>176.14619184146235</v>
      </c>
      <c r="M48" s="2">
        <f>SUMIF(A:A,A48,L:L)</f>
        <v>2043.8096454216302</v>
      </c>
      <c r="N48" s="3">
        <f t="shared" si="27"/>
        <v>8.6185223871533337E-2</v>
      </c>
      <c r="O48" s="6">
        <f t="shared" si="28"/>
        <v>11.602917009191598</v>
      </c>
      <c r="P48" s="3">
        <f t="shared" si="29"/>
        <v>8.6185223871533337E-2</v>
      </c>
      <c r="Q48" s="3">
        <f>IF(ISNUMBER(P48),SUMIF(A:A,A48,P:P),"")</f>
        <v>0.97053807516395385</v>
      </c>
      <c r="R48" s="3">
        <f t="shared" si="30"/>
        <v>8.8801486594922097E-2</v>
      </c>
      <c r="S48" s="7">
        <f t="shared" si="31"/>
        <v>11.261072740387915</v>
      </c>
    </row>
    <row r="49" spans="1:19" x14ac:dyDescent="0.3">
      <c r="A49" s="1">
        <v>16</v>
      </c>
      <c r="B49" s="5">
        <v>0.65416666666666667</v>
      </c>
      <c r="C49" s="1" t="s">
        <v>20</v>
      </c>
      <c r="D49" s="1">
        <v>5</v>
      </c>
      <c r="E49" s="1">
        <v>2</v>
      </c>
      <c r="F49" s="1" t="s">
        <v>54</v>
      </c>
      <c r="G49" s="1">
        <v>45.34</v>
      </c>
      <c r="H49" s="1">
        <f>1+COUNTIFS(A:A,A49,G:G,"&gt;"&amp;G49)</f>
        <v>6</v>
      </c>
      <c r="I49" s="2">
        <f>AVERAGEIF(A:A,A49,G:G)</f>
        <v>51.751428571428576</v>
      </c>
      <c r="J49" s="2">
        <f t="shared" si="24"/>
        <v>-6.4114285714285728</v>
      </c>
      <c r="K49" s="2">
        <f t="shared" si="25"/>
        <v>83.588571428571427</v>
      </c>
      <c r="L49" s="2">
        <f t="shared" si="26"/>
        <v>150.70349327881968</v>
      </c>
      <c r="M49" s="2">
        <f>SUMIF(A:A,A49,L:L)</f>
        <v>2043.8096454216302</v>
      </c>
      <c r="N49" s="3">
        <f t="shared" si="27"/>
        <v>7.3736560357474057E-2</v>
      </c>
      <c r="O49" s="6">
        <f t="shared" si="28"/>
        <v>13.561793432620272</v>
      </c>
      <c r="P49" s="3">
        <f t="shared" si="29"/>
        <v>7.3736560357474057E-2</v>
      </c>
      <c r="Q49" s="3">
        <f>IF(ISNUMBER(P49),SUMIF(A:A,A49,P:P),"")</f>
        <v>0.97053807516395385</v>
      </c>
      <c r="R49" s="3">
        <f t="shared" si="30"/>
        <v>7.5974927974894413E-2</v>
      </c>
      <c r="S49" s="7">
        <f t="shared" si="31"/>
        <v>13.16223689386643</v>
      </c>
    </row>
    <row r="50" spans="1:19" x14ac:dyDescent="0.3">
      <c r="A50" s="1">
        <v>16</v>
      </c>
      <c r="B50" s="5">
        <v>0.65416666666666667</v>
      </c>
      <c r="C50" s="1" t="s">
        <v>20</v>
      </c>
      <c r="D50" s="1">
        <v>5</v>
      </c>
      <c r="E50" s="1">
        <v>11</v>
      </c>
      <c r="F50" s="1" t="s">
        <v>59</v>
      </c>
      <c r="G50" s="1">
        <v>30.05</v>
      </c>
      <c r="H50" s="1">
        <f>1+COUNTIFS(A:A,A50,G:G,"&gt;"&amp;G50)</f>
        <v>7</v>
      </c>
      <c r="I50" s="2">
        <f>AVERAGEIF(A:A,A50,G:G)</f>
        <v>51.751428571428576</v>
      </c>
      <c r="J50" s="2">
        <f t="shared" si="24"/>
        <v>-21.701428571428576</v>
      </c>
      <c r="K50" s="2">
        <f t="shared" si="25"/>
        <v>68.298571428571421</v>
      </c>
      <c r="L50" s="2">
        <f t="shared" si="26"/>
        <v>60.214566152598863</v>
      </c>
      <c r="M50" s="2">
        <f>SUMIF(A:A,A50,L:L)</f>
        <v>2043.8096454216302</v>
      </c>
      <c r="N50" s="3">
        <f t="shared" si="27"/>
        <v>2.9461924836046472E-2</v>
      </c>
      <c r="O50" s="6">
        <f t="shared" si="28"/>
        <v>33.942113611548777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20</v>
      </c>
      <c r="B52" s="5">
        <v>0.67847222222222225</v>
      </c>
      <c r="C52" s="1" t="s">
        <v>20</v>
      </c>
      <c r="D52" s="1">
        <v>6</v>
      </c>
      <c r="E52" s="1">
        <v>9</v>
      </c>
      <c r="F52" s="1" t="s">
        <v>64</v>
      </c>
      <c r="G52" s="1">
        <v>63.31</v>
      </c>
      <c r="H52" s="1">
        <f>1+COUNTIFS(A:A,A52,G:G,"&gt;"&amp;G52)</f>
        <v>1</v>
      </c>
      <c r="I52" s="2">
        <f>AVERAGEIF(A:A,A52,G:G)</f>
        <v>46.504545454545458</v>
      </c>
      <c r="J52" s="2">
        <f t="shared" si="24"/>
        <v>16.805454545454545</v>
      </c>
      <c r="K52" s="2">
        <f t="shared" si="25"/>
        <v>106.80545454545455</v>
      </c>
      <c r="L52" s="2">
        <f t="shared" si="26"/>
        <v>606.87769069653643</v>
      </c>
      <c r="M52" s="2">
        <f>SUMIF(A:A,A52,L:L)</f>
        <v>2890.7300547322652</v>
      </c>
      <c r="N52" s="3">
        <f t="shared" si="27"/>
        <v>0.20993924690513674</v>
      </c>
      <c r="O52" s="6">
        <f t="shared" si="28"/>
        <v>4.763282781765243</v>
      </c>
      <c r="P52" s="3">
        <f t="shared" si="29"/>
        <v>0.20993924690513674</v>
      </c>
      <c r="Q52" s="3">
        <f>IF(ISNUMBER(P52),SUMIF(A:A,A52,P:P),"")</f>
        <v>0.90222225437828307</v>
      </c>
      <c r="R52" s="3">
        <f t="shared" si="30"/>
        <v>0.23269127522220656</v>
      </c>
      <c r="S52" s="7">
        <f t="shared" si="31"/>
        <v>4.2975397296054973</v>
      </c>
    </row>
    <row r="53" spans="1:19" x14ac:dyDescent="0.3">
      <c r="A53" s="1">
        <v>20</v>
      </c>
      <c r="B53" s="5">
        <v>0.67847222222222225</v>
      </c>
      <c r="C53" s="1" t="s">
        <v>20</v>
      </c>
      <c r="D53" s="1">
        <v>6</v>
      </c>
      <c r="E53" s="1">
        <v>2</v>
      </c>
      <c r="F53" s="1" t="s">
        <v>61</v>
      </c>
      <c r="G53" s="1">
        <v>54.75</v>
      </c>
      <c r="H53" s="1">
        <f>1+COUNTIFS(A:A,A53,G:G,"&gt;"&amp;G53)</f>
        <v>2</v>
      </c>
      <c r="I53" s="2">
        <f>AVERAGEIF(A:A,A53,G:G)</f>
        <v>46.504545454545458</v>
      </c>
      <c r="J53" s="2">
        <f t="shared" ref="J53:J62" si="32">G53-I53</f>
        <v>8.2454545454545425</v>
      </c>
      <c r="K53" s="2">
        <f t="shared" ref="K53:K62" si="33">90+J53</f>
        <v>98.24545454545455</v>
      </c>
      <c r="L53" s="2">
        <f t="shared" ref="L53:L62" si="34">EXP(0.06*K53)</f>
        <v>363.11779026867265</v>
      </c>
      <c r="M53" s="2">
        <f>SUMIF(A:A,A53,L:L)</f>
        <v>2890.7300547322652</v>
      </c>
      <c r="N53" s="3">
        <f t="shared" ref="N53:N62" si="35">L53/M53</f>
        <v>0.12561456220176326</v>
      </c>
      <c r="O53" s="6">
        <f t="shared" ref="O53:O62" si="36">1/N53</f>
        <v>7.9608604485982353</v>
      </c>
      <c r="P53" s="3">
        <f t="shared" ref="P53:P62" si="37">IF(O53&gt;21,"",N53)</f>
        <v>0.12561456220176326</v>
      </c>
      <c r="Q53" s="3">
        <f>IF(ISNUMBER(P53),SUMIF(A:A,A53,P:P),"")</f>
        <v>0.90222225437828307</v>
      </c>
      <c r="R53" s="3">
        <f t="shared" ref="R53:R62" si="38">IFERROR(P53*(1/Q53),"")</f>
        <v>0.13922795806929372</v>
      </c>
      <c r="S53" s="7">
        <f t="shared" ref="S53:S62" si="39">IFERROR(1/R53,"")</f>
        <v>7.1824654607252105</v>
      </c>
    </row>
    <row r="54" spans="1:19" x14ac:dyDescent="0.3">
      <c r="A54" s="1">
        <v>20</v>
      </c>
      <c r="B54" s="5">
        <v>0.67847222222222225</v>
      </c>
      <c r="C54" s="1" t="s">
        <v>20</v>
      </c>
      <c r="D54" s="1">
        <v>6</v>
      </c>
      <c r="E54" s="1">
        <v>4</v>
      </c>
      <c r="F54" s="1" t="s">
        <v>63</v>
      </c>
      <c r="G54" s="1">
        <v>53.89</v>
      </c>
      <c r="H54" s="1">
        <f>1+COUNTIFS(A:A,A54,G:G,"&gt;"&amp;G54)</f>
        <v>3</v>
      </c>
      <c r="I54" s="2">
        <f>AVERAGEIF(A:A,A54,G:G)</f>
        <v>46.504545454545458</v>
      </c>
      <c r="J54" s="2">
        <f t="shared" si="32"/>
        <v>7.3854545454545431</v>
      </c>
      <c r="K54" s="2">
        <f t="shared" si="33"/>
        <v>97.385454545454536</v>
      </c>
      <c r="L54" s="2">
        <f t="shared" si="34"/>
        <v>344.85611522753277</v>
      </c>
      <c r="M54" s="2">
        <f>SUMIF(A:A,A54,L:L)</f>
        <v>2890.7300547322652</v>
      </c>
      <c r="N54" s="3">
        <f t="shared" si="35"/>
        <v>0.11929723934719763</v>
      </c>
      <c r="O54" s="6">
        <f t="shared" si="36"/>
        <v>8.3824236459457566</v>
      </c>
      <c r="P54" s="3">
        <f t="shared" si="37"/>
        <v>0.11929723934719763</v>
      </c>
      <c r="Q54" s="3">
        <f>IF(ISNUMBER(P54),SUMIF(A:A,A54,P:P),"")</f>
        <v>0.90222225437828307</v>
      </c>
      <c r="R54" s="3">
        <f t="shared" si="38"/>
        <v>0.13222599948989816</v>
      </c>
      <c r="S54" s="7">
        <f t="shared" si="39"/>
        <v>7.5628091589990083</v>
      </c>
    </row>
    <row r="55" spans="1:19" x14ac:dyDescent="0.3">
      <c r="A55" s="1">
        <v>20</v>
      </c>
      <c r="B55" s="5">
        <v>0.67847222222222225</v>
      </c>
      <c r="C55" s="1" t="s">
        <v>20</v>
      </c>
      <c r="D55" s="1">
        <v>6</v>
      </c>
      <c r="E55" s="1">
        <v>12</v>
      </c>
      <c r="F55" s="1" t="s">
        <v>66</v>
      </c>
      <c r="G55" s="1">
        <v>52.83</v>
      </c>
      <c r="H55" s="1">
        <f>1+COUNTIFS(A:A,A55,G:G,"&gt;"&amp;G55)</f>
        <v>4</v>
      </c>
      <c r="I55" s="2">
        <f>AVERAGEIF(A:A,A55,G:G)</f>
        <v>46.504545454545458</v>
      </c>
      <c r="J55" s="2">
        <f t="shared" si="32"/>
        <v>6.3254545454545408</v>
      </c>
      <c r="K55" s="2">
        <f t="shared" si="33"/>
        <v>96.325454545454534</v>
      </c>
      <c r="L55" s="2">
        <f t="shared" si="34"/>
        <v>323.60617678784348</v>
      </c>
      <c r="M55" s="2">
        <f>SUMIF(A:A,A55,L:L)</f>
        <v>2890.7300547322652</v>
      </c>
      <c r="N55" s="3">
        <f t="shared" si="35"/>
        <v>0.11194617645396687</v>
      </c>
      <c r="O55" s="6">
        <f t="shared" si="36"/>
        <v>8.9328642717083575</v>
      </c>
      <c r="P55" s="3">
        <f t="shared" si="37"/>
        <v>0.11194617645396687</v>
      </c>
      <c r="Q55" s="3">
        <f>IF(ISNUMBER(P55),SUMIF(A:A,A55,P:P),"")</f>
        <v>0.90222225437828307</v>
      </c>
      <c r="R55" s="3">
        <f t="shared" si="38"/>
        <v>0.12407826997252293</v>
      </c>
      <c r="S55" s="7">
        <f t="shared" si="39"/>
        <v>8.0594289412759341</v>
      </c>
    </row>
    <row r="56" spans="1:19" x14ac:dyDescent="0.3">
      <c r="A56" s="1">
        <v>20</v>
      </c>
      <c r="B56" s="5">
        <v>0.67847222222222225</v>
      </c>
      <c r="C56" s="1" t="s">
        <v>20</v>
      </c>
      <c r="D56" s="1">
        <v>6</v>
      </c>
      <c r="E56" s="1">
        <v>13</v>
      </c>
      <c r="F56" s="1" t="s">
        <v>67</v>
      </c>
      <c r="G56" s="1">
        <v>50.58</v>
      </c>
      <c r="H56" s="1">
        <f>1+COUNTIFS(A:A,A56,G:G,"&gt;"&amp;G56)</f>
        <v>5</v>
      </c>
      <c r="I56" s="2">
        <f>AVERAGEIF(A:A,A56,G:G)</f>
        <v>46.504545454545458</v>
      </c>
      <c r="J56" s="2">
        <f t="shared" si="32"/>
        <v>4.0754545454545408</v>
      </c>
      <c r="K56" s="2">
        <f t="shared" si="33"/>
        <v>94.075454545454534</v>
      </c>
      <c r="L56" s="2">
        <f t="shared" si="34"/>
        <v>282.73986578006998</v>
      </c>
      <c r="M56" s="2">
        <f>SUMIF(A:A,A56,L:L)</f>
        <v>2890.7300547322652</v>
      </c>
      <c r="N56" s="3">
        <f t="shared" si="35"/>
        <v>9.780915562046727E-2</v>
      </c>
      <c r="O56" s="6">
        <f t="shared" si="36"/>
        <v>10.223991748587826</v>
      </c>
      <c r="P56" s="3">
        <f t="shared" si="37"/>
        <v>9.780915562046727E-2</v>
      </c>
      <c r="Q56" s="3">
        <f>IF(ISNUMBER(P56),SUMIF(A:A,A56,P:P),"")</f>
        <v>0.90222225437828307</v>
      </c>
      <c r="R56" s="3">
        <f t="shared" si="38"/>
        <v>0.10840915876971698</v>
      </c>
      <c r="S56" s="7">
        <f t="shared" si="39"/>
        <v>9.2243128841558732</v>
      </c>
    </row>
    <row r="57" spans="1:19" x14ac:dyDescent="0.3">
      <c r="A57" s="1">
        <v>20</v>
      </c>
      <c r="B57" s="5">
        <v>0.67847222222222225</v>
      </c>
      <c r="C57" s="1" t="s">
        <v>20</v>
      </c>
      <c r="D57" s="1">
        <v>6</v>
      </c>
      <c r="E57" s="1">
        <v>15</v>
      </c>
      <c r="F57" s="1" t="s">
        <v>19</v>
      </c>
      <c r="G57" s="1">
        <v>49.41</v>
      </c>
      <c r="H57" s="1">
        <f>1+COUNTIFS(A:A,A57,G:G,"&gt;"&amp;G57)</f>
        <v>6</v>
      </c>
      <c r="I57" s="2">
        <f>AVERAGEIF(A:A,A57,G:G)</f>
        <v>46.504545454545458</v>
      </c>
      <c r="J57" s="2">
        <f t="shared" si="32"/>
        <v>2.9054545454545391</v>
      </c>
      <c r="K57" s="2">
        <f t="shared" si="33"/>
        <v>92.905454545454546</v>
      </c>
      <c r="L57" s="2">
        <f t="shared" si="34"/>
        <v>263.57218378582229</v>
      </c>
      <c r="M57" s="2">
        <f>SUMIF(A:A,A57,L:L)</f>
        <v>2890.7300547322652</v>
      </c>
      <c r="N57" s="3">
        <f t="shared" si="35"/>
        <v>9.1178414724108134E-2</v>
      </c>
      <c r="O57" s="6">
        <f t="shared" si="36"/>
        <v>10.967508077716051</v>
      </c>
      <c r="P57" s="3">
        <f t="shared" si="37"/>
        <v>9.1178414724108134E-2</v>
      </c>
      <c r="Q57" s="3">
        <f>IF(ISNUMBER(P57),SUMIF(A:A,A57,P:P),"")</f>
        <v>0.90222225437828307</v>
      </c>
      <c r="R57" s="3">
        <f t="shared" si="38"/>
        <v>0.10105981567362105</v>
      </c>
      <c r="S57" s="7">
        <f t="shared" si="39"/>
        <v>9.8951298627890054</v>
      </c>
    </row>
    <row r="58" spans="1:19" x14ac:dyDescent="0.3">
      <c r="A58" s="1">
        <v>20</v>
      </c>
      <c r="B58" s="5">
        <v>0.67847222222222225</v>
      </c>
      <c r="C58" s="1" t="s">
        <v>20</v>
      </c>
      <c r="D58" s="1">
        <v>6</v>
      </c>
      <c r="E58" s="1">
        <v>10</v>
      </c>
      <c r="F58" s="1" t="s">
        <v>65</v>
      </c>
      <c r="G58" s="1">
        <v>46.92</v>
      </c>
      <c r="H58" s="1">
        <f>1+COUNTIFS(A:A,A58,G:G,"&gt;"&amp;G58)</f>
        <v>7</v>
      </c>
      <c r="I58" s="2">
        <f>AVERAGEIF(A:A,A58,G:G)</f>
        <v>46.504545454545458</v>
      </c>
      <c r="J58" s="2">
        <f t="shared" si="32"/>
        <v>0.41545454545454419</v>
      </c>
      <c r="K58" s="2">
        <f t="shared" si="33"/>
        <v>90.415454545454537</v>
      </c>
      <c r="L58" s="2">
        <f t="shared" si="34"/>
        <v>226.99483699952819</v>
      </c>
      <c r="M58" s="2">
        <f>SUMIF(A:A,A58,L:L)</f>
        <v>2890.7300547322652</v>
      </c>
      <c r="N58" s="3">
        <f t="shared" si="35"/>
        <v>7.8525089752993937E-2</v>
      </c>
      <c r="O58" s="6">
        <f t="shared" si="36"/>
        <v>12.7347832794024</v>
      </c>
      <c r="P58" s="3">
        <f t="shared" si="37"/>
        <v>7.8525089752993937E-2</v>
      </c>
      <c r="Q58" s="3">
        <f>IF(ISNUMBER(P58),SUMIF(A:A,A58,P:P),"")</f>
        <v>0.90222225437828307</v>
      </c>
      <c r="R58" s="3">
        <f t="shared" si="38"/>
        <v>8.7035194900069487E-2</v>
      </c>
      <c r="S58" s="7">
        <f t="shared" si="39"/>
        <v>11.489604879361298</v>
      </c>
    </row>
    <row r="59" spans="1:19" x14ac:dyDescent="0.3">
      <c r="A59" s="1">
        <v>20</v>
      </c>
      <c r="B59" s="5">
        <v>0.67847222222222225</v>
      </c>
      <c r="C59" s="1" t="s">
        <v>20</v>
      </c>
      <c r="D59" s="1">
        <v>6</v>
      </c>
      <c r="E59" s="1">
        <v>3</v>
      </c>
      <c r="F59" s="1" t="s">
        <v>62</v>
      </c>
      <c r="G59" s="1">
        <v>44.5</v>
      </c>
      <c r="H59" s="1">
        <f>1+COUNTIFS(A:A,A59,G:G,"&gt;"&amp;G59)</f>
        <v>8</v>
      </c>
      <c r="I59" s="2">
        <f>AVERAGEIF(A:A,A59,G:G)</f>
        <v>46.504545454545458</v>
      </c>
      <c r="J59" s="2">
        <f t="shared" si="32"/>
        <v>-2.0045454545454575</v>
      </c>
      <c r="K59" s="2">
        <f t="shared" si="33"/>
        <v>87.99545454545455</v>
      </c>
      <c r="L59" s="2">
        <f t="shared" si="34"/>
        <v>196.31632723359596</v>
      </c>
      <c r="M59" s="2">
        <f>SUMIF(A:A,A59,L:L)</f>
        <v>2890.7300547322652</v>
      </c>
      <c r="N59" s="3">
        <f t="shared" si="35"/>
        <v>6.7912369372649176E-2</v>
      </c>
      <c r="O59" s="6">
        <f t="shared" si="36"/>
        <v>14.72485806691258</v>
      </c>
      <c r="P59" s="3">
        <f t="shared" si="37"/>
        <v>6.7912369372649176E-2</v>
      </c>
      <c r="Q59" s="3">
        <f>IF(ISNUMBER(P59),SUMIF(A:A,A59,P:P),"")</f>
        <v>0.90222225437828307</v>
      </c>
      <c r="R59" s="3">
        <f t="shared" si="38"/>
        <v>7.5272327902671007E-2</v>
      </c>
      <c r="S59" s="7">
        <f t="shared" si="39"/>
        <v>13.285094640530115</v>
      </c>
    </row>
    <row r="60" spans="1:19" x14ac:dyDescent="0.3">
      <c r="A60" s="1">
        <v>20</v>
      </c>
      <c r="B60" s="5">
        <v>0.67847222222222225</v>
      </c>
      <c r="C60" s="1" t="s">
        <v>20</v>
      </c>
      <c r="D60" s="1">
        <v>6</v>
      </c>
      <c r="E60" s="1">
        <v>1</v>
      </c>
      <c r="F60" s="1" t="s">
        <v>60</v>
      </c>
      <c r="G60" s="1">
        <v>37.03</v>
      </c>
      <c r="H60" s="1">
        <f>1+COUNTIFS(A:A,A60,G:G,"&gt;"&amp;G60)</f>
        <v>9</v>
      </c>
      <c r="I60" s="2">
        <f>AVERAGEIF(A:A,A60,G:G)</f>
        <v>46.504545454545458</v>
      </c>
      <c r="J60" s="2">
        <f t="shared" si="32"/>
        <v>-9.4745454545454564</v>
      </c>
      <c r="K60" s="2">
        <f t="shared" si="33"/>
        <v>80.525454545454551</v>
      </c>
      <c r="L60" s="2">
        <f t="shared" si="34"/>
        <v>125.4023380456638</v>
      </c>
      <c r="M60" s="2">
        <f>SUMIF(A:A,A60,L:L)</f>
        <v>2890.7300547322652</v>
      </c>
      <c r="N60" s="3">
        <f t="shared" si="35"/>
        <v>4.33808538574448E-2</v>
      </c>
      <c r="O60" s="6">
        <f t="shared" si="36"/>
        <v>23.051644010653451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  <row r="61" spans="1:19" x14ac:dyDescent="0.3">
      <c r="A61" s="1">
        <v>20</v>
      </c>
      <c r="B61" s="5">
        <v>0.67847222222222225</v>
      </c>
      <c r="C61" s="1" t="s">
        <v>20</v>
      </c>
      <c r="D61" s="1">
        <v>6</v>
      </c>
      <c r="E61" s="1">
        <v>16</v>
      </c>
      <c r="F61" s="1" t="s">
        <v>69</v>
      </c>
      <c r="G61" s="1">
        <v>30.84</v>
      </c>
      <c r="H61" s="1">
        <f>1+COUNTIFS(A:A,A61,G:G,"&gt;"&amp;G61)</f>
        <v>10</v>
      </c>
      <c r="I61" s="2">
        <f>AVERAGEIF(A:A,A61,G:G)</f>
        <v>46.504545454545458</v>
      </c>
      <c r="J61" s="2">
        <f t="shared" si="32"/>
        <v>-15.664545454545458</v>
      </c>
      <c r="K61" s="2">
        <f t="shared" si="33"/>
        <v>74.335454545454539</v>
      </c>
      <c r="L61" s="2">
        <f t="shared" si="34"/>
        <v>86.498517297994098</v>
      </c>
      <c r="M61" s="2">
        <f>SUMIF(A:A,A61,L:L)</f>
        <v>2890.7300547322652</v>
      </c>
      <c r="N61" s="3">
        <f t="shared" si="35"/>
        <v>2.9922723900279734E-2</v>
      </c>
      <c r="O61" s="6">
        <f t="shared" si="36"/>
        <v>33.419417407739786</v>
      </c>
      <c r="P61" s="3" t="str">
        <f t="shared" si="37"/>
        <v/>
      </c>
      <c r="Q61" s="3" t="str">
        <f>IF(ISNUMBER(P61),SUMIF(A:A,A61,P:P),"")</f>
        <v/>
      </c>
      <c r="R61" s="3" t="str">
        <f t="shared" si="38"/>
        <v/>
      </c>
      <c r="S61" s="7" t="str">
        <f t="shared" si="39"/>
        <v/>
      </c>
    </row>
    <row r="62" spans="1:19" x14ac:dyDescent="0.3">
      <c r="A62" s="1">
        <v>20</v>
      </c>
      <c r="B62" s="5">
        <v>0.67847222222222225</v>
      </c>
      <c r="C62" s="1" t="s">
        <v>20</v>
      </c>
      <c r="D62" s="1">
        <v>6</v>
      </c>
      <c r="E62" s="1">
        <v>14</v>
      </c>
      <c r="F62" s="1" t="s">
        <v>68</v>
      </c>
      <c r="G62" s="1">
        <v>27.49</v>
      </c>
      <c r="H62" s="1">
        <f>1+COUNTIFS(A:A,A62,G:G,"&gt;"&amp;G62)</f>
        <v>11</v>
      </c>
      <c r="I62" s="2">
        <f>AVERAGEIF(A:A,A62,G:G)</f>
        <v>46.504545454545458</v>
      </c>
      <c r="J62" s="2">
        <f t="shared" si="32"/>
        <v>-19.014545454545459</v>
      </c>
      <c r="K62" s="2">
        <f t="shared" si="33"/>
        <v>70.985454545454544</v>
      </c>
      <c r="L62" s="2">
        <f t="shared" si="34"/>
        <v>70.748212609005947</v>
      </c>
      <c r="M62" s="2">
        <f>SUMIF(A:A,A62,L:L)</f>
        <v>2890.7300547322652</v>
      </c>
      <c r="N62" s="3">
        <f t="shared" si="35"/>
        <v>2.4474167863992591E-2</v>
      </c>
      <c r="O62" s="6">
        <f t="shared" si="36"/>
        <v>40.859407582606373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</sheetData>
  <autoFilter ref="A7:S25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6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8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26072022 -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2022-07-25T23:14:23Z</cp:lastPrinted>
  <dcterms:created xsi:type="dcterms:W3CDTF">2016-03-11T05:58:01Z</dcterms:created>
  <dcterms:modified xsi:type="dcterms:W3CDTF">2022-07-25T23:14:34Z</dcterms:modified>
</cp:coreProperties>
</file>