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B845A62F-08D2-4E00-B369-A2283FD51D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7112022 - Morning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17112022 - Mornington'!$A$7:$S$15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 s="1"/>
  <c r="K39" i="1" s="1"/>
  <c r="L39" i="1" s="1"/>
  <c r="H41" i="1"/>
  <c r="I41" i="1"/>
  <c r="J41" i="1" s="1"/>
  <c r="K41" i="1" s="1"/>
  <c r="L41" i="1" s="1"/>
  <c r="H44" i="1"/>
  <c r="I44" i="1"/>
  <c r="J44" i="1" s="1"/>
  <c r="K44" i="1" s="1"/>
  <c r="L44" i="1" s="1"/>
  <c r="H40" i="1"/>
  <c r="I40" i="1"/>
  <c r="J40" i="1" s="1"/>
  <c r="K40" i="1" s="1"/>
  <c r="L40" i="1" s="1"/>
  <c r="H42" i="1"/>
  <c r="I42" i="1"/>
  <c r="J42" i="1" s="1"/>
  <c r="K42" i="1" s="1"/>
  <c r="L42" i="1" s="1"/>
  <c r="H46" i="1"/>
  <c r="I46" i="1"/>
  <c r="J46" i="1" s="1"/>
  <c r="K46" i="1" s="1"/>
  <c r="L46" i="1" s="1"/>
  <c r="H43" i="1"/>
  <c r="I43" i="1"/>
  <c r="J43" i="1" s="1"/>
  <c r="K43" i="1" s="1"/>
  <c r="L43" i="1" s="1"/>
  <c r="H45" i="1"/>
  <c r="I45" i="1"/>
  <c r="J45" i="1" s="1"/>
  <c r="K45" i="1" s="1"/>
  <c r="L45" i="1" s="1"/>
  <c r="H47" i="1"/>
  <c r="I47" i="1"/>
  <c r="J47" i="1" s="1"/>
  <c r="K47" i="1" s="1"/>
  <c r="L47" i="1" s="1"/>
  <c r="H48" i="1"/>
  <c r="I48" i="1"/>
  <c r="J48" i="1" s="1"/>
  <c r="K48" i="1" s="1"/>
  <c r="L48" i="1" s="1"/>
  <c r="H27" i="1"/>
  <c r="I27" i="1"/>
  <c r="J27" i="1" s="1"/>
  <c r="K27" i="1" s="1"/>
  <c r="L27" i="1" s="1"/>
  <c r="H30" i="1"/>
  <c r="I30" i="1"/>
  <c r="J30" i="1" s="1"/>
  <c r="K30" i="1" s="1"/>
  <c r="L30" i="1" s="1"/>
  <c r="H28" i="1"/>
  <c r="I28" i="1"/>
  <c r="J28" i="1" s="1"/>
  <c r="K28" i="1" s="1"/>
  <c r="L28" i="1" s="1"/>
  <c r="H34" i="1"/>
  <c r="I34" i="1"/>
  <c r="J34" i="1" s="1"/>
  <c r="K34" i="1" s="1"/>
  <c r="L34" i="1" s="1"/>
  <c r="H37" i="1"/>
  <c r="I37" i="1"/>
  <c r="J37" i="1" s="1"/>
  <c r="K37" i="1" s="1"/>
  <c r="L37" i="1" s="1"/>
  <c r="H36" i="1"/>
  <c r="I36" i="1"/>
  <c r="J36" i="1" s="1"/>
  <c r="K36" i="1" s="1"/>
  <c r="L36" i="1" s="1"/>
  <c r="H33" i="1"/>
  <c r="I33" i="1"/>
  <c r="J33" i="1" s="1"/>
  <c r="K33" i="1" s="1"/>
  <c r="L33" i="1" s="1"/>
  <c r="H31" i="1"/>
  <c r="I31" i="1"/>
  <c r="J31" i="1" s="1"/>
  <c r="K31" i="1" s="1"/>
  <c r="L31" i="1" s="1"/>
  <c r="H29" i="1"/>
  <c r="I29" i="1"/>
  <c r="J29" i="1" s="1"/>
  <c r="K29" i="1" s="1"/>
  <c r="L29" i="1" s="1"/>
  <c r="H32" i="1"/>
  <c r="I32" i="1"/>
  <c r="J32" i="1" s="1"/>
  <c r="K32" i="1" s="1"/>
  <c r="L32" i="1" s="1"/>
  <c r="H35" i="1"/>
  <c r="I35" i="1"/>
  <c r="J35" i="1" s="1"/>
  <c r="K35" i="1" s="1"/>
  <c r="L35" i="1" s="1"/>
  <c r="H26" i="1"/>
  <c r="I26" i="1"/>
  <c r="J26" i="1" s="1"/>
  <c r="K26" i="1" s="1"/>
  <c r="L26" i="1" s="1"/>
  <c r="H13" i="1"/>
  <c r="I13" i="1"/>
  <c r="J13" i="1" s="1"/>
  <c r="K13" i="1" s="1"/>
  <c r="L13" i="1" s="1"/>
  <c r="H10" i="1"/>
  <c r="I10" i="1"/>
  <c r="J10" i="1" s="1"/>
  <c r="K10" i="1" s="1"/>
  <c r="L10" i="1" s="1"/>
  <c r="H9" i="1"/>
  <c r="I9" i="1"/>
  <c r="J9" i="1" s="1"/>
  <c r="K9" i="1" s="1"/>
  <c r="L9" i="1" s="1"/>
  <c r="H11" i="1"/>
  <c r="I11" i="1"/>
  <c r="J11" i="1" s="1"/>
  <c r="K11" i="1" s="1"/>
  <c r="L11" i="1" s="1"/>
  <c r="H8" i="1"/>
  <c r="I8" i="1"/>
  <c r="J8" i="1" s="1"/>
  <c r="K8" i="1" s="1"/>
  <c r="L8" i="1" s="1"/>
  <c r="H12" i="1"/>
  <c r="I12" i="1"/>
  <c r="J12" i="1" s="1"/>
  <c r="K12" i="1" s="1"/>
  <c r="L12" i="1" s="1"/>
  <c r="H14" i="1"/>
  <c r="I14" i="1"/>
  <c r="J14" i="1" s="1"/>
  <c r="K14" i="1" s="1"/>
  <c r="L14" i="1" s="1"/>
  <c r="H15" i="1"/>
  <c r="I15" i="1"/>
  <c r="J15" i="1" s="1"/>
  <c r="K15" i="1" s="1"/>
  <c r="L15" i="1" s="1"/>
  <c r="H17" i="1"/>
  <c r="I17" i="1"/>
  <c r="J17" i="1" s="1"/>
  <c r="K17" i="1" s="1"/>
  <c r="L17" i="1" s="1"/>
  <c r="H20" i="1"/>
  <c r="I20" i="1"/>
  <c r="J20" i="1" s="1"/>
  <c r="K20" i="1" s="1"/>
  <c r="L20" i="1" s="1"/>
  <c r="H18" i="1"/>
  <c r="I18" i="1"/>
  <c r="J18" i="1" s="1"/>
  <c r="K18" i="1" s="1"/>
  <c r="L18" i="1" s="1"/>
  <c r="H19" i="1"/>
  <c r="I19" i="1"/>
  <c r="J19" i="1" s="1"/>
  <c r="K19" i="1" s="1"/>
  <c r="L19" i="1" s="1"/>
  <c r="H21" i="1"/>
  <c r="I21" i="1"/>
  <c r="J21" i="1" s="1"/>
  <c r="K21" i="1" s="1"/>
  <c r="L21" i="1" s="1"/>
  <c r="H22" i="1"/>
  <c r="I22" i="1"/>
  <c r="J22" i="1" s="1"/>
  <c r="K22" i="1" s="1"/>
  <c r="L22" i="1" s="1"/>
  <c r="H23" i="1"/>
  <c r="I23" i="1"/>
  <c r="J23" i="1" s="1"/>
  <c r="K23" i="1" s="1"/>
  <c r="L23" i="1" s="1"/>
  <c r="H24" i="1"/>
  <c r="I24" i="1"/>
  <c r="J24" i="1" s="1"/>
  <c r="K24" i="1" s="1"/>
  <c r="L24" i="1" s="1"/>
  <c r="M46" i="1" l="1"/>
  <c r="N46" i="1" s="1"/>
  <c r="O46" i="1" s="1"/>
  <c r="P46" i="1" s="1"/>
  <c r="M45" i="1"/>
  <c r="N45" i="1" s="1"/>
  <c r="O45" i="1" s="1"/>
  <c r="P45" i="1" s="1"/>
  <c r="M41" i="1"/>
  <c r="N41" i="1" s="1"/>
  <c r="O41" i="1" s="1"/>
  <c r="P41" i="1" s="1"/>
  <c r="M40" i="1"/>
  <c r="N40" i="1" s="1"/>
  <c r="O40" i="1" s="1"/>
  <c r="P40" i="1" s="1"/>
  <c r="M42" i="1"/>
  <c r="N42" i="1" s="1"/>
  <c r="O42" i="1" s="1"/>
  <c r="P42" i="1" s="1"/>
  <c r="M43" i="1"/>
  <c r="N43" i="1" s="1"/>
  <c r="O43" i="1" s="1"/>
  <c r="P43" i="1" s="1"/>
  <c r="M39" i="1"/>
  <c r="N39" i="1" s="1"/>
  <c r="O39" i="1" s="1"/>
  <c r="P39" i="1" s="1"/>
  <c r="M44" i="1"/>
  <c r="N44" i="1" s="1"/>
  <c r="O44" i="1" s="1"/>
  <c r="P44" i="1" s="1"/>
  <c r="M47" i="1"/>
  <c r="N47" i="1" s="1"/>
  <c r="O47" i="1" s="1"/>
  <c r="P47" i="1" s="1"/>
  <c r="M48" i="1"/>
  <c r="N48" i="1" s="1"/>
  <c r="O48" i="1" s="1"/>
  <c r="P48" i="1" s="1"/>
  <c r="M30" i="1"/>
  <c r="N30" i="1" s="1"/>
  <c r="O30" i="1" s="1"/>
  <c r="P30" i="1" s="1"/>
  <c r="M36" i="1"/>
  <c r="N36" i="1" s="1"/>
  <c r="O36" i="1" s="1"/>
  <c r="P36" i="1" s="1"/>
  <c r="M27" i="1"/>
  <c r="N27" i="1" s="1"/>
  <c r="O27" i="1" s="1"/>
  <c r="P27" i="1" s="1"/>
  <c r="M37" i="1"/>
  <c r="N37" i="1" s="1"/>
  <c r="O37" i="1" s="1"/>
  <c r="P37" i="1" s="1"/>
  <c r="M34" i="1"/>
  <c r="N34" i="1" s="1"/>
  <c r="O34" i="1" s="1"/>
  <c r="P34" i="1" s="1"/>
  <c r="M28" i="1"/>
  <c r="N28" i="1" s="1"/>
  <c r="O28" i="1" s="1"/>
  <c r="P28" i="1" s="1"/>
  <c r="M33" i="1"/>
  <c r="N33" i="1" s="1"/>
  <c r="O33" i="1" s="1"/>
  <c r="P33" i="1" s="1"/>
  <c r="M29" i="1"/>
  <c r="N29" i="1" s="1"/>
  <c r="O29" i="1" s="1"/>
  <c r="P29" i="1" s="1"/>
  <c r="M31" i="1"/>
  <c r="N31" i="1" s="1"/>
  <c r="O31" i="1" s="1"/>
  <c r="P31" i="1" s="1"/>
  <c r="M26" i="1"/>
  <c r="N26" i="1" s="1"/>
  <c r="O26" i="1" s="1"/>
  <c r="P26" i="1" s="1"/>
  <c r="M35" i="1"/>
  <c r="N35" i="1" s="1"/>
  <c r="O35" i="1" s="1"/>
  <c r="P35" i="1" s="1"/>
  <c r="M32" i="1"/>
  <c r="N32" i="1" s="1"/>
  <c r="O32" i="1" s="1"/>
  <c r="P32" i="1" s="1"/>
  <c r="M19" i="1"/>
  <c r="N19" i="1" s="1"/>
  <c r="O19" i="1" s="1"/>
  <c r="P19" i="1" s="1"/>
  <c r="M23" i="1"/>
  <c r="N23" i="1" s="1"/>
  <c r="O23" i="1" s="1"/>
  <c r="P23" i="1" s="1"/>
  <c r="M22" i="1"/>
  <c r="N22" i="1" s="1"/>
  <c r="O22" i="1" s="1"/>
  <c r="P22" i="1" s="1"/>
  <c r="M21" i="1"/>
  <c r="N21" i="1" s="1"/>
  <c r="O21" i="1" s="1"/>
  <c r="P21" i="1" s="1"/>
  <c r="M24" i="1"/>
  <c r="N24" i="1" s="1"/>
  <c r="O24" i="1" s="1"/>
  <c r="P24" i="1" s="1"/>
  <c r="M20" i="1"/>
  <c r="N20" i="1" s="1"/>
  <c r="O20" i="1" s="1"/>
  <c r="P20" i="1" s="1"/>
  <c r="M17" i="1"/>
  <c r="N17" i="1" s="1"/>
  <c r="O17" i="1" s="1"/>
  <c r="P17" i="1" s="1"/>
  <c r="M18" i="1"/>
  <c r="N18" i="1" s="1"/>
  <c r="O18" i="1" s="1"/>
  <c r="P18" i="1" s="1"/>
  <c r="M15" i="1"/>
  <c r="N15" i="1" s="1"/>
  <c r="O15" i="1" s="1"/>
  <c r="P15" i="1" s="1"/>
  <c r="M8" i="1"/>
  <c r="N8" i="1" s="1"/>
  <c r="O8" i="1" s="1"/>
  <c r="P8" i="1" s="1"/>
  <c r="M13" i="1"/>
  <c r="N13" i="1" s="1"/>
  <c r="O13" i="1" s="1"/>
  <c r="P13" i="1" s="1"/>
  <c r="M11" i="1"/>
  <c r="N11" i="1" s="1"/>
  <c r="O11" i="1" s="1"/>
  <c r="P11" i="1" s="1"/>
  <c r="M14" i="1"/>
  <c r="N14" i="1" s="1"/>
  <c r="O14" i="1" s="1"/>
  <c r="P14" i="1" s="1"/>
  <c r="M9" i="1"/>
  <c r="N9" i="1" s="1"/>
  <c r="O9" i="1" s="1"/>
  <c r="P9" i="1" s="1"/>
  <c r="M12" i="1"/>
  <c r="N12" i="1" s="1"/>
  <c r="O12" i="1" s="1"/>
  <c r="P12" i="1" s="1"/>
  <c r="M10" i="1"/>
  <c r="N10" i="1" s="1"/>
  <c r="O10" i="1" s="1"/>
  <c r="P10" i="1" s="1"/>
  <c r="Q46" i="1" l="1"/>
  <c r="R46" i="1" s="1"/>
  <c r="S46" i="1" s="1"/>
  <c r="Q48" i="1"/>
  <c r="R48" i="1" s="1"/>
  <c r="S48" i="1" s="1"/>
  <c r="Q39" i="1"/>
  <c r="R39" i="1" s="1"/>
  <c r="S39" i="1" s="1"/>
  <c r="Q42" i="1"/>
  <c r="R42" i="1" s="1"/>
  <c r="S42" i="1" s="1"/>
  <c r="Q47" i="1"/>
  <c r="R47" i="1" s="1"/>
  <c r="S47" i="1" s="1"/>
  <c r="Q45" i="1"/>
  <c r="R45" i="1" s="1"/>
  <c r="S45" i="1" s="1"/>
  <c r="Q43" i="1"/>
  <c r="R43" i="1" s="1"/>
  <c r="S43" i="1" s="1"/>
  <c r="Q40" i="1"/>
  <c r="R40" i="1" s="1"/>
  <c r="S40" i="1" s="1"/>
  <c r="Q44" i="1"/>
  <c r="R44" i="1" s="1"/>
  <c r="S44" i="1" s="1"/>
  <c r="Q41" i="1"/>
  <c r="R41" i="1" s="1"/>
  <c r="S41" i="1" s="1"/>
  <c r="Q34" i="1"/>
  <c r="R34" i="1" s="1"/>
  <c r="S34" i="1" s="1"/>
  <c r="Q37" i="1"/>
  <c r="R37" i="1" s="1"/>
  <c r="S37" i="1" s="1"/>
  <c r="Q33" i="1"/>
  <c r="R33" i="1" s="1"/>
  <c r="S33" i="1" s="1"/>
  <c r="Q28" i="1"/>
  <c r="R28" i="1" s="1"/>
  <c r="S28" i="1" s="1"/>
  <c r="Q27" i="1"/>
  <c r="R27" i="1" s="1"/>
  <c r="S27" i="1" s="1"/>
  <c r="Q36" i="1"/>
  <c r="R36" i="1" s="1"/>
  <c r="S36" i="1" s="1"/>
  <c r="Q30" i="1"/>
  <c r="R30" i="1" s="1"/>
  <c r="S30" i="1" s="1"/>
  <c r="Q31" i="1"/>
  <c r="R31" i="1" s="1"/>
  <c r="S31" i="1" s="1"/>
  <c r="Q26" i="1"/>
  <c r="R26" i="1" s="1"/>
  <c r="S26" i="1" s="1"/>
  <c r="Q29" i="1"/>
  <c r="R29" i="1" s="1"/>
  <c r="S29" i="1" s="1"/>
  <c r="Q35" i="1"/>
  <c r="R35" i="1" s="1"/>
  <c r="S35" i="1" s="1"/>
  <c r="Q32" i="1"/>
  <c r="R32" i="1" s="1"/>
  <c r="S32" i="1" s="1"/>
  <c r="Q23" i="1"/>
  <c r="R23" i="1" s="1"/>
  <c r="S23" i="1" s="1"/>
  <c r="Q22" i="1"/>
  <c r="R22" i="1" s="1"/>
  <c r="S22" i="1" s="1"/>
  <c r="Q24" i="1"/>
  <c r="R24" i="1" s="1"/>
  <c r="S24" i="1" s="1"/>
  <c r="Q21" i="1"/>
  <c r="R21" i="1" s="1"/>
  <c r="S21" i="1" s="1"/>
  <c r="Q19" i="1"/>
  <c r="R19" i="1" s="1"/>
  <c r="S19" i="1" s="1"/>
  <c r="Q20" i="1"/>
  <c r="R20" i="1" s="1"/>
  <c r="S20" i="1" s="1"/>
  <c r="Q17" i="1"/>
  <c r="R17" i="1" s="1"/>
  <c r="S17" i="1" s="1"/>
  <c r="Q18" i="1"/>
  <c r="R18" i="1" s="1"/>
  <c r="S18" i="1" s="1"/>
  <c r="Q13" i="1"/>
  <c r="R13" i="1" s="1"/>
  <c r="S13" i="1" s="1"/>
  <c r="Q8" i="1"/>
  <c r="R8" i="1" s="1"/>
  <c r="S8" i="1" s="1"/>
  <c r="Q15" i="1"/>
  <c r="R15" i="1" s="1"/>
  <c r="S15" i="1" s="1"/>
  <c r="Q11" i="1"/>
  <c r="R11" i="1" s="1"/>
  <c r="S11" i="1" s="1"/>
  <c r="Q10" i="1"/>
  <c r="R10" i="1" s="1"/>
  <c r="S10" i="1" s="1"/>
  <c r="Q14" i="1"/>
  <c r="R14" i="1" s="1"/>
  <c r="S14" i="1" s="1"/>
  <c r="Q9" i="1"/>
  <c r="R9" i="1" s="1"/>
  <c r="S9" i="1" s="1"/>
  <c r="Q12" i="1"/>
  <c r="R12" i="1" s="1"/>
  <c r="S12" i="1" s="1"/>
</calcChain>
</file>

<file path=xl/sharedStrings.xml><?xml version="1.0" encoding="utf-8"?>
<sst xmlns="http://schemas.openxmlformats.org/spreadsheetml/2006/main" count="95" uniqueCount="58">
  <si>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</si>
  <si>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</si>
  <si>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</si>
  <si>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</si>
  <si>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</si>
  <si>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</si>
  <si>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</si>
  <si>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</si>
  <si>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</si>
  <si>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</si>
  <si>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</si>
  <si>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</si>
  <si>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</si>
  <si>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</si>
  <si>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</si>
  <si>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</si>
  <si>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</si>
  <si>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</si>
  <si>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</si>
  <si>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Kwoi Hoi            </t>
  </si>
  <si>
    <t xml:space="preserve">Rebel Typhoon       </t>
  </si>
  <si>
    <t xml:space="preserve">Seb Song            </t>
  </si>
  <si>
    <t xml:space="preserve">Unfair Dismissal    </t>
  </si>
  <si>
    <t>Mornington</t>
  </si>
  <si>
    <t xml:space="preserve">State Of Class      </t>
  </si>
  <si>
    <t xml:space="preserve">Zipitup             </t>
  </si>
  <si>
    <t xml:space="preserve">Raysim              </t>
  </si>
  <si>
    <t xml:space="preserve">Single Honor        </t>
  </si>
  <si>
    <t xml:space="preserve">The Sisters         </t>
  </si>
  <si>
    <t xml:space="preserve">Mystery Eclipse     </t>
  </si>
  <si>
    <t xml:space="preserve">Delightful Icing    </t>
  </si>
  <si>
    <t xml:space="preserve">Inebriating         </t>
  </si>
  <si>
    <t xml:space="preserve">Breasley            </t>
  </si>
  <si>
    <t xml:space="preserve">Lofty Star          </t>
  </si>
  <si>
    <t xml:space="preserve">Wanjiru             </t>
  </si>
  <si>
    <t xml:space="preserve">Shes A Karaka       </t>
  </si>
  <si>
    <t xml:space="preserve">Lets Say Grace      </t>
  </si>
  <si>
    <t xml:space="preserve">Fezforsure          </t>
  </si>
  <si>
    <t xml:space="preserve">She Zed So          </t>
  </si>
  <si>
    <t xml:space="preserve">Ruzaton             </t>
  </si>
  <si>
    <t xml:space="preserve">Bossn The Moss      </t>
  </si>
  <si>
    <t xml:space="preserve">Art Major           </t>
  </si>
  <si>
    <t xml:space="preserve">Golden Vitrine      </t>
  </si>
  <si>
    <t xml:space="preserve">Jet De Lune         </t>
  </si>
  <si>
    <t xml:space="preserve">Heavy Duty          </t>
  </si>
  <si>
    <t xml:space="preserve">Capino              </t>
  </si>
  <si>
    <t xml:space="preserve">International Gem   </t>
  </si>
  <si>
    <t xml:space="preserve">One For Rocky       </t>
  </si>
  <si>
    <t xml:space="preserve">Missed The Mark     </t>
  </si>
  <si>
    <t xml:space="preserve">Hillcrest Moses     </t>
  </si>
  <si>
    <t xml:space="preserve">Infinite Matrix     </t>
  </si>
  <si>
    <t xml:space="preserve">King Of Swing       </t>
  </si>
  <si>
    <t xml:space="preserve">Beau Night          </t>
  </si>
  <si>
    <t xml:space="preserve">Gun Show            </t>
  </si>
  <si>
    <t xml:space="preserve">Lady Hampton        </t>
  </si>
  <si>
    <t xml:space="preserve">Scoria Star         </t>
  </si>
  <si>
    <t xml:space="preserve">Ninyo               </t>
  </si>
  <si>
    <t xml:space="preserve">Our Tigersun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</si>
</sst>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167783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221FC-B992-01F8-95F6-91417C0D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7980" cy="1082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A19" sqref="AA1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4.77734375" style="9" bestFit="1" customWidth="1"/>
    <col min="7" max="7" width="13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6</v>
      </c>
      <c r="B8" s="5">
        <v>0.63888888888888895</v>
      </c>
      <c r="C8" s="1" t="s">
        <v>23</v>
      </c>
      <c r="D8" s="1">
        <v>5</v>
      </c>
      <c r="E8" s="1">
        <v>6</v>
      </c>
      <c r="F8" s="1" t="s">
        <v>28</v>
      </c>
      <c r="G8" s="1">
        <v>58.87</v>
      </c>
      <c r="H8" s="1">
        <f>1+COUNTIFS(A:A,A8,G:G,"&gt;"&amp;G8)</f>
        <v>1</v>
      </c>
      <c r="I8" s="2">
        <f>AVERAGEIF(A:A,A8,G:G)</f>
        <v>44.477499999999992</v>
      </c>
      <c r="J8" s="2">
        <f t="shared" ref="J8:J9" si="0">G8-I8</f>
        <v>14.392500000000005</v>
      </c>
      <c r="K8" s="2">
        <f t="shared" ref="K8:K9" si="1">90+J8</f>
        <v>104.39250000000001</v>
      </c>
      <c r="L8" s="2">
        <f t="shared" ref="L8:L9" si="2">EXP(0.06*K8)</f>
        <v>525.0796681835667</v>
      </c>
      <c r="M8" s="2">
        <f>SUMIF(A:A,A8,L:L)</f>
        <v>2228.9982506166721</v>
      </c>
      <c r="N8" s="3">
        <f t="shared" ref="N8:N9" si="3">L8/M8</f>
        <v>0.23556755508367885</v>
      </c>
      <c r="O8" s="6">
        <f t="shared" ref="O8:O9" si="4">1/N8</f>
        <v>4.2450667692534214</v>
      </c>
      <c r="P8" s="3">
        <f t="shared" ref="P8:P9" si="5">IF(O8&gt;21,"",N8)</f>
        <v>0.23556755508367885</v>
      </c>
      <c r="Q8" s="3">
        <f>IF(ISNUMBER(P8),SUMIF(A:A,A8,P:P),"")</f>
        <v>0.9329464830646973</v>
      </c>
      <c r="R8" s="3">
        <f t="shared" ref="R8:R9" si="6">IFERROR(P8*(1/Q8),"")</f>
        <v>0.25249846519582503</v>
      </c>
      <c r="S8" s="7">
        <f t="shared" ref="S8:S9" si="7">IFERROR(1/R8,"")</f>
        <v>3.9604201127497967</v>
      </c>
    </row>
    <row r="9" spans="1:19" x14ac:dyDescent="0.3">
      <c r="A9" s="1">
        <v>6</v>
      </c>
      <c r="B9" s="5">
        <v>0.63888888888888895</v>
      </c>
      <c r="C9" s="1" t="s">
        <v>23</v>
      </c>
      <c r="D9" s="1">
        <v>5</v>
      </c>
      <c r="E9" s="1">
        <v>4</v>
      </c>
      <c r="F9" s="1" t="s">
        <v>26</v>
      </c>
      <c r="G9" s="1">
        <v>57.41</v>
      </c>
      <c r="H9" s="1">
        <f>1+COUNTIFS(A:A,A9,G:G,"&gt;"&amp;G9)</f>
        <v>2</v>
      </c>
      <c r="I9" s="2">
        <f>AVERAGEIF(A:A,A9,G:G)</f>
        <v>44.477499999999992</v>
      </c>
      <c r="J9" s="2">
        <f t="shared" si="0"/>
        <v>12.932500000000005</v>
      </c>
      <c r="K9" s="2">
        <f t="shared" si="1"/>
        <v>102.9325</v>
      </c>
      <c r="L9" s="2">
        <f t="shared" si="2"/>
        <v>481.03979472521303</v>
      </c>
      <c r="M9" s="2">
        <f>SUMIF(A:A,A9,L:L)</f>
        <v>2228.9982506166721</v>
      </c>
      <c r="N9" s="3">
        <f t="shared" si="3"/>
        <v>0.21580985745149378</v>
      </c>
      <c r="O9" s="6">
        <f t="shared" si="4"/>
        <v>4.6337086350412129</v>
      </c>
      <c r="P9" s="3">
        <f t="shared" si="5"/>
        <v>0.21580985745149378</v>
      </c>
      <c r="Q9" s="3">
        <f>IF(ISNUMBER(P9),SUMIF(A:A,A9,P:P),"")</f>
        <v>0.9329464830646973</v>
      </c>
      <c r="R9" s="3">
        <f t="shared" si="6"/>
        <v>0.23132072564609041</v>
      </c>
      <c r="S9" s="7">
        <f t="shared" si="7"/>
        <v>4.3230021746082192</v>
      </c>
    </row>
    <row r="10" spans="1:19" x14ac:dyDescent="0.3">
      <c r="A10" s="1">
        <v>6</v>
      </c>
      <c r="B10" s="5">
        <v>0.63888888888888895</v>
      </c>
      <c r="C10" s="1" t="s">
        <v>23</v>
      </c>
      <c r="D10" s="1">
        <v>5</v>
      </c>
      <c r="E10" s="1">
        <v>3</v>
      </c>
      <c r="F10" s="1" t="s">
        <v>25</v>
      </c>
      <c r="G10" s="1">
        <v>55.18</v>
      </c>
      <c r="H10" s="1">
        <f>1+COUNTIFS(A:A,A10,G:G,"&gt;"&amp;G10)</f>
        <v>3</v>
      </c>
      <c r="I10" s="2">
        <f>AVERAGEIF(A:A,A10,G:G)</f>
        <v>44.477499999999992</v>
      </c>
      <c r="J10" s="2">
        <f t="shared" ref="J10:J24" si="8">G10-I10</f>
        <v>10.702500000000008</v>
      </c>
      <c r="K10" s="2">
        <f t="shared" ref="K10:K24" si="9">90+J10</f>
        <v>100.70250000000001</v>
      </c>
      <c r="L10" s="2">
        <f t="shared" ref="L10:L24" si="10">EXP(0.06*K10)</f>
        <v>420.79677608534121</v>
      </c>
      <c r="M10" s="2">
        <f>SUMIF(A:A,A10,L:L)</f>
        <v>2228.9982506166721</v>
      </c>
      <c r="N10" s="3">
        <f t="shared" ref="N10:N24" si="11">L10/M10</f>
        <v>0.18878290997712718</v>
      </c>
      <c r="O10" s="6">
        <f t="shared" ref="O10:O24" si="12">1/N10</f>
        <v>5.2970896577511137</v>
      </c>
      <c r="P10" s="3">
        <f t="shared" ref="P10:P24" si="13">IF(O10&gt;21,"",N10)</f>
        <v>0.18878290997712718</v>
      </c>
      <c r="Q10" s="3">
        <f>IF(ISNUMBER(P10),SUMIF(A:A,A10,P:P),"")</f>
        <v>0.9329464830646973</v>
      </c>
      <c r="R10" s="3">
        <f t="shared" ref="R10:R24" si="14">IFERROR(P10*(1/Q10),"")</f>
        <v>0.20235127459506763</v>
      </c>
      <c r="S10" s="7">
        <f t="shared" ref="S10:S24" si="15">IFERROR(1/R10,"")</f>
        <v>4.9419011666772832</v>
      </c>
    </row>
    <row r="11" spans="1:19" x14ac:dyDescent="0.3">
      <c r="A11" s="1">
        <v>6</v>
      </c>
      <c r="B11" s="5">
        <v>0.63888888888888895</v>
      </c>
      <c r="C11" s="1" t="s">
        <v>23</v>
      </c>
      <c r="D11" s="1">
        <v>5</v>
      </c>
      <c r="E11" s="1">
        <v>5</v>
      </c>
      <c r="F11" s="1" t="s">
        <v>27</v>
      </c>
      <c r="G11" s="1">
        <v>46.78</v>
      </c>
      <c r="H11" s="1">
        <f>1+COUNTIFS(A:A,A11,G:G,"&gt;"&amp;G11)</f>
        <v>4</v>
      </c>
      <c r="I11" s="2">
        <f>AVERAGEIF(A:A,A11,G:G)</f>
        <v>44.477499999999992</v>
      </c>
      <c r="J11" s="2">
        <f t="shared" si="8"/>
        <v>2.3025000000000091</v>
      </c>
      <c r="K11" s="2">
        <f t="shared" si="9"/>
        <v>92.302500000000009</v>
      </c>
      <c r="L11" s="2">
        <f t="shared" si="10"/>
        <v>254.20728070865286</v>
      </c>
      <c r="M11" s="2">
        <f>SUMIF(A:A,A11,L:L)</f>
        <v>2228.9982506166721</v>
      </c>
      <c r="N11" s="3">
        <f t="shared" si="11"/>
        <v>0.11404552724001653</v>
      </c>
      <c r="O11" s="6">
        <f t="shared" si="12"/>
        <v>8.7684280497509768</v>
      </c>
      <c r="P11" s="3">
        <f t="shared" si="13"/>
        <v>0.11404552724001653</v>
      </c>
      <c r="Q11" s="3">
        <f>IF(ISNUMBER(P11),SUMIF(A:A,A11,P:P),"")</f>
        <v>0.9329464830646973</v>
      </c>
      <c r="R11" s="3">
        <f t="shared" si="14"/>
        <v>0.12224230361572387</v>
      </c>
      <c r="S11" s="7">
        <f t="shared" si="15"/>
        <v>8.1804741110210166</v>
      </c>
    </row>
    <row r="12" spans="1:19" x14ac:dyDescent="0.3">
      <c r="A12" s="1">
        <v>6</v>
      </c>
      <c r="B12" s="5">
        <v>0.63888888888888895</v>
      </c>
      <c r="C12" s="1" t="s">
        <v>23</v>
      </c>
      <c r="D12" s="1">
        <v>5</v>
      </c>
      <c r="E12" s="1">
        <v>7</v>
      </c>
      <c r="F12" s="1" t="s">
        <v>29</v>
      </c>
      <c r="G12" s="1">
        <v>44.14</v>
      </c>
      <c r="H12" s="1">
        <f>1+COUNTIFS(A:A,A12,G:G,"&gt;"&amp;G12)</f>
        <v>5</v>
      </c>
      <c r="I12" s="2">
        <f>AVERAGEIF(A:A,A12,G:G)</f>
        <v>44.477499999999992</v>
      </c>
      <c r="J12" s="2">
        <f t="shared" si="8"/>
        <v>-0.33749999999999147</v>
      </c>
      <c r="K12" s="2">
        <f t="shared" si="9"/>
        <v>89.662500000000009</v>
      </c>
      <c r="L12" s="2">
        <f t="shared" si="10"/>
        <v>216.96802663747232</v>
      </c>
      <c r="M12" s="2">
        <f>SUMIF(A:A,A12,L:L)</f>
        <v>2228.9982506166721</v>
      </c>
      <c r="N12" s="3">
        <f t="shared" si="11"/>
        <v>9.7338805258122663E-2</v>
      </c>
      <c r="O12" s="6">
        <f t="shared" si="12"/>
        <v>10.273395048852345</v>
      </c>
      <c r="P12" s="3">
        <f t="shared" si="13"/>
        <v>9.7338805258122663E-2</v>
      </c>
      <c r="Q12" s="3">
        <f>IF(ISNUMBER(P12),SUMIF(A:A,A12,P:P),"")</f>
        <v>0.9329464830646973</v>
      </c>
      <c r="R12" s="3">
        <f t="shared" si="14"/>
        <v>0.10433482201290691</v>
      </c>
      <c r="S12" s="7">
        <f t="shared" si="15"/>
        <v>9.5845277799610695</v>
      </c>
    </row>
    <row r="13" spans="1:19" x14ac:dyDescent="0.3">
      <c r="A13" s="1">
        <v>6</v>
      </c>
      <c r="B13" s="5">
        <v>0.63888888888888895</v>
      </c>
      <c r="C13" s="1" t="s">
        <v>23</v>
      </c>
      <c r="D13" s="1">
        <v>5</v>
      </c>
      <c r="E13" s="1">
        <v>2</v>
      </c>
      <c r="F13" s="1" t="s">
        <v>24</v>
      </c>
      <c r="G13" s="1">
        <v>41.16</v>
      </c>
      <c r="H13" s="1">
        <f>1+COUNTIFS(A:A,A13,G:G,"&gt;"&amp;G13)</f>
        <v>6</v>
      </c>
      <c r="I13" s="2">
        <f>AVERAGEIF(A:A,A13,G:G)</f>
        <v>44.477499999999992</v>
      </c>
      <c r="J13" s="2">
        <f t="shared" si="8"/>
        <v>-3.3174999999999955</v>
      </c>
      <c r="K13" s="2">
        <f t="shared" si="9"/>
        <v>86.682500000000005</v>
      </c>
      <c r="L13" s="2">
        <f t="shared" si="10"/>
        <v>181.44453232994087</v>
      </c>
      <c r="M13" s="2">
        <f>SUMIF(A:A,A13,L:L)</f>
        <v>2228.9982506166721</v>
      </c>
      <c r="N13" s="3">
        <f t="shared" si="11"/>
        <v>8.1401828054258288E-2</v>
      </c>
      <c r="O13" s="6">
        <f t="shared" si="12"/>
        <v>12.284736398468242</v>
      </c>
      <c r="P13" s="3">
        <f t="shared" si="13"/>
        <v>8.1401828054258288E-2</v>
      </c>
      <c r="Q13" s="3">
        <f>IF(ISNUMBER(P13),SUMIF(A:A,A13,P:P),"")</f>
        <v>0.9329464830646973</v>
      </c>
      <c r="R13" s="3">
        <f t="shared" si="14"/>
        <v>8.72524089343861E-2</v>
      </c>
      <c r="S13" s="7">
        <f t="shared" si="15"/>
        <v>11.461001618327822</v>
      </c>
    </row>
    <row r="14" spans="1:19" x14ac:dyDescent="0.3">
      <c r="A14" s="1">
        <v>6</v>
      </c>
      <c r="B14" s="5">
        <v>0.63888888888888895</v>
      </c>
      <c r="C14" s="1" t="s">
        <v>23</v>
      </c>
      <c r="D14" s="1">
        <v>5</v>
      </c>
      <c r="E14" s="1">
        <v>8</v>
      </c>
      <c r="F14" s="1" t="s">
        <v>30</v>
      </c>
      <c r="G14" s="1">
        <v>28.95</v>
      </c>
      <c r="H14" s="1">
        <f>1+COUNTIFS(A:A,A14,G:G,"&gt;"&amp;G14)</f>
        <v>7</v>
      </c>
      <c r="I14" s="2">
        <f>AVERAGEIF(A:A,A14,G:G)</f>
        <v>44.477499999999992</v>
      </c>
      <c r="J14" s="2">
        <f t="shared" si="8"/>
        <v>-15.527499999999993</v>
      </c>
      <c r="K14" s="2">
        <f t="shared" si="9"/>
        <v>74.472500000000011</v>
      </c>
      <c r="L14" s="2">
        <f t="shared" si="10"/>
        <v>87.212703269432112</v>
      </c>
      <c r="M14" s="2">
        <f>SUMIF(A:A,A14,L:L)</f>
        <v>2228.9982506166721</v>
      </c>
      <c r="N14" s="3">
        <f t="shared" si="11"/>
        <v>3.9126411716700067E-2</v>
      </c>
      <c r="O14" s="6">
        <f t="shared" si="12"/>
        <v>25.558183235422444</v>
      </c>
      <c r="P14" s="3" t="str">
        <f t="shared" si="13"/>
        <v/>
      </c>
      <c r="Q14" s="3" t="str">
        <f>IF(ISNUMBER(P14),SUMIF(A:A,A14,P:P),"")</f>
        <v/>
      </c>
      <c r="R14" s="3" t="str">
        <f t="shared" si="14"/>
        <v/>
      </c>
      <c r="S14" s="7" t="str">
        <f t="shared" si="15"/>
        <v/>
      </c>
    </row>
    <row r="15" spans="1:19" x14ac:dyDescent="0.3">
      <c r="A15" s="1">
        <v>6</v>
      </c>
      <c r="B15" s="5">
        <v>0.63888888888888895</v>
      </c>
      <c r="C15" s="1" t="s">
        <v>23</v>
      </c>
      <c r="D15" s="1">
        <v>5</v>
      </c>
      <c r="E15" s="1">
        <v>9</v>
      </c>
      <c r="F15" s="1" t="s">
        <v>31</v>
      </c>
      <c r="G15" s="1">
        <v>23.33</v>
      </c>
      <c r="H15" s="1">
        <f>1+COUNTIFS(A:A,A15,G:G,"&gt;"&amp;G15)</f>
        <v>8</v>
      </c>
      <c r="I15" s="2">
        <f>AVERAGEIF(A:A,A15,G:G)</f>
        <v>44.477499999999992</v>
      </c>
      <c r="J15" s="2">
        <f t="shared" si="8"/>
        <v>-21.147499999999994</v>
      </c>
      <c r="K15" s="2">
        <f t="shared" si="9"/>
        <v>68.852500000000006</v>
      </c>
      <c r="L15" s="2">
        <f t="shared" si="10"/>
        <v>62.249468677052647</v>
      </c>
      <c r="M15" s="2">
        <f>SUMIF(A:A,A15,L:L)</f>
        <v>2228.9982506166721</v>
      </c>
      <c r="N15" s="3">
        <f t="shared" si="11"/>
        <v>2.7927105218602474E-2</v>
      </c>
      <c r="O15" s="6">
        <f t="shared" si="12"/>
        <v>35.807506441229428</v>
      </c>
      <c r="P15" s="3" t="str">
        <f t="shared" si="13"/>
        <v/>
      </c>
      <c r="Q15" s="3" t="str">
        <f>IF(ISNUMBER(P15),SUMIF(A:A,A15,P:P),"")</f>
        <v/>
      </c>
      <c r="R15" s="3" t="str">
        <f t="shared" si="14"/>
        <v/>
      </c>
      <c r="S15" s="7" t="str">
        <f t="shared" si="15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11</v>
      </c>
      <c r="B17" s="5">
        <v>0.66666666666666663</v>
      </c>
      <c r="C17" s="1" t="s">
        <v>23</v>
      </c>
      <c r="D17" s="1">
        <v>6</v>
      </c>
      <c r="E17" s="1">
        <v>2</v>
      </c>
      <c r="F17" s="1" t="s">
        <v>32</v>
      </c>
      <c r="G17" s="1">
        <v>68.650000000000006</v>
      </c>
      <c r="H17" s="1">
        <f>1+COUNTIFS(A:A,A17,G:G,"&gt;"&amp;G17)</f>
        <v>1</v>
      </c>
      <c r="I17" s="2">
        <f>AVERAGEIF(A:A,A17,G:G)</f>
        <v>47.853749999999998</v>
      </c>
      <c r="J17" s="2">
        <f t="shared" si="8"/>
        <v>20.796250000000008</v>
      </c>
      <c r="K17" s="2">
        <f t="shared" si="9"/>
        <v>110.79625000000001</v>
      </c>
      <c r="L17" s="2">
        <f t="shared" si="10"/>
        <v>771.06679187560246</v>
      </c>
      <c r="M17" s="2">
        <f>SUMIF(A:A,A17,L:L)</f>
        <v>2433.8669293650009</v>
      </c>
      <c r="N17" s="3">
        <f t="shared" si="11"/>
        <v>0.31680729236777738</v>
      </c>
      <c r="O17" s="6">
        <f t="shared" si="12"/>
        <v>3.1564929977656995</v>
      </c>
      <c r="P17" s="3">
        <f t="shared" si="13"/>
        <v>0.31680729236777738</v>
      </c>
      <c r="Q17" s="3">
        <f>IF(ISNUMBER(P17),SUMIF(A:A,A17,P:P),"")</f>
        <v>0.94435040601178089</v>
      </c>
      <c r="R17" s="3">
        <f t="shared" si="14"/>
        <v>0.33547641887054497</v>
      </c>
      <c r="S17" s="7">
        <f t="shared" si="15"/>
        <v>2.9808354440133815</v>
      </c>
    </row>
    <row r="18" spans="1:19" x14ac:dyDescent="0.3">
      <c r="A18" s="1">
        <v>11</v>
      </c>
      <c r="B18" s="5">
        <v>0.66666666666666663</v>
      </c>
      <c r="C18" s="1" t="s">
        <v>23</v>
      </c>
      <c r="D18" s="1">
        <v>6</v>
      </c>
      <c r="E18" s="1">
        <v>4</v>
      </c>
      <c r="F18" s="1" t="s">
        <v>34</v>
      </c>
      <c r="G18" s="1">
        <v>63.88</v>
      </c>
      <c r="H18" s="1">
        <f>1+COUNTIFS(A:A,A18,G:G,"&gt;"&amp;G18)</f>
        <v>2</v>
      </c>
      <c r="I18" s="2">
        <f>AVERAGEIF(A:A,A18,G:G)</f>
        <v>47.853749999999998</v>
      </c>
      <c r="J18" s="2">
        <f t="shared" si="8"/>
        <v>16.026250000000005</v>
      </c>
      <c r="K18" s="2">
        <f t="shared" si="9"/>
        <v>106.02625</v>
      </c>
      <c r="L18" s="2">
        <f t="shared" si="10"/>
        <v>579.15781198791217</v>
      </c>
      <c r="M18" s="2">
        <f>SUMIF(A:A,A18,L:L)</f>
        <v>2433.8669293650009</v>
      </c>
      <c r="N18" s="3">
        <f t="shared" si="11"/>
        <v>0.23795787888001552</v>
      </c>
      <c r="O18" s="6">
        <f t="shared" si="12"/>
        <v>4.2024244152227705</v>
      </c>
      <c r="P18" s="3">
        <f t="shared" si="13"/>
        <v>0.23795787888001552</v>
      </c>
      <c r="Q18" s="3">
        <f>IF(ISNUMBER(P18),SUMIF(A:A,A18,P:P),"")</f>
        <v>0.94435040601178089</v>
      </c>
      <c r="R18" s="3">
        <f t="shared" si="14"/>
        <v>0.2519804908910549</v>
      </c>
      <c r="S18" s="7">
        <f t="shared" si="15"/>
        <v>3.9685612027494432</v>
      </c>
    </row>
    <row r="19" spans="1:19" x14ac:dyDescent="0.3">
      <c r="A19" s="1">
        <v>11</v>
      </c>
      <c r="B19" s="5">
        <v>0.66666666666666663</v>
      </c>
      <c r="C19" s="1" t="s">
        <v>23</v>
      </c>
      <c r="D19" s="1">
        <v>6</v>
      </c>
      <c r="E19" s="1">
        <v>7</v>
      </c>
      <c r="F19" s="1" t="s">
        <v>35</v>
      </c>
      <c r="G19" s="1">
        <v>53.11</v>
      </c>
      <c r="H19" s="1">
        <f>1+COUNTIFS(A:A,A19,G:G,"&gt;"&amp;G19)</f>
        <v>3</v>
      </c>
      <c r="I19" s="2">
        <f>AVERAGEIF(A:A,A19,G:G)</f>
        <v>47.853749999999998</v>
      </c>
      <c r="J19" s="2">
        <f t="shared" si="8"/>
        <v>5.2562500000000014</v>
      </c>
      <c r="K19" s="2">
        <f t="shared" si="9"/>
        <v>95.256249999999994</v>
      </c>
      <c r="L19" s="2">
        <f t="shared" si="10"/>
        <v>303.49799372001689</v>
      </c>
      <c r="M19" s="2">
        <f>SUMIF(A:A,A19,L:L)</f>
        <v>2433.8669293650009</v>
      </c>
      <c r="N19" s="3">
        <f t="shared" si="11"/>
        <v>0.12469785839902098</v>
      </c>
      <c r="O19" s="6">
        <f t="shared" si="12"/>
        <v>8.0193839159618729</v>
      </c>
      <c r="P19" s="3">
        <f t="shared" si="13"/>
        <v>0.12469785839902098</v>
      </c>
      <c r="Q19" s="3">
        <f>IF(ISNUMBER(P19),SUMIF(A:A,A19,P:P),"")</f>
        <v>0.94435040601178089</v>
      </c>
      <c r="R19" s="3">
        <f t="shared" si="14"/>
        <v>0.13204617439161176</v>
      </c>
      <c r="S19" s="7">
        <f t="shared" si="15"/>
        <v>7.5731084570029399</v>
      </c>
    </row>
    <row r="20" spans="1:19" x14ac:dyDescent="0.3">
      <c r="A20" s="1">
        <v>11</v>
      </c>
      <c r="B20" s="5">
        <v>0.66666666666666663</v>
      </c>
      <c r="C20" s="1" t="s">
        <v>23</v>
      </c>
      <c r="D20" s="1">
        <v>6</v>
      </c>
      <c r="E20" s="1">
        <v>3</v>
      </c>
      <c r="F20" s="1" t="s">
        <v>33</v>
      </c>
      <c r="G20" s="1">
        <v>50.32</v>
      </c>
      <c r="H20" s="1">
        <f>1+COUNTIFS(A:A,A20,G:G,"&gt;"&amp;G20)</f>
        <v>4</v>
      </c>
      <c r="I20" s="2">
        <f>AVERAGEIF(A:A,A20,G:G)</f>
        <v>47.853749999999998</v>
      </c>
      <c r="J20" s="2">
        <f t="shared" si="8"/>
        <v>2.4662500000000023</v>
      </c>
      <c r="K20" s="2">
        <f t="shared" si="9"/>
        <v>92.466250000000002</v>
      </c>
      <c r="L20" s="2">
        <f t="shared" si="10"/>
        <v>256.71717691661536</v>
      </c>
      <c r="M20" s="2">
        <f>SUMIF(A:A,A20,L:L)</f>
        <v>2433.8669293650009</v>
      </c>
      <c r="N20" s="3">
        <f t="shared" si="11"/>
        <v>0.1054770800405235</v>
      </c>
      <c r="O20" s="6">
        <f t="shared" si="12"/>
        <v>9.4807326825487355</v>
      </c>
      <c r="P20" s="3">
        <f t="shared" si="13"/>
        <v>0.1054770800405235</v>
      </c>
      <c r="Q20" s="3">
        <f>IF(ISNUMBER(P20),SUMIF(A:A,A20,P:P),"")</f>
        <v>0.94435040601178089</v>
      </c>
      <c r="R20" s="3">
        <f t="shared" si="14"/>
        <v>0.11169273541796695</v>
      </c>
      <c r="S20" s="7">
        <f t="shared" si="15"/>
        <v>8.953133758054058</v>
      </c>
    </row>
    <row r="21" spans="1:19" x14ac:dyDescent="0.3">
      <c r="A21" s="1">
        <v>11</v>
      </c>
      <c r="B21" s="5">
        <v>0.66666666666666663</v>
      </c>
      <c r="C21" s="1" t="s">
        <v>23</v>
      </c>
      <c r="D21" s="1">
        <v>6</v>
      </c>
      <c r="E21" s="1">
        <v>8</v>
      </c>
      <c r="F21" s="1" t="s">
        <v>36</v>
      </c>
      <c r="G21" s="1">
        <v>45.8</v>
      </c>
      <c r="H21" s="1">
        <f>1+COUNTIFS(A:A,A21,G:G,"&gt;"&amp;G21)</f>
        <v>5</v>
      </c>
      <c r="I21" s="2">
        <f>AVERAGEIF(A:A,A21,G:G)</f>
        <v>47.853749999999998</v>
      </c>
      <c r="J21" s="2">
        <f t="shared" si="8"/>
        <v>-2.0537500000000009</v>
      </c>
      <c r="K21" s="2">
        <f t="shared" si="9"/>
        <v>87.946249999999992</v>
      </c>
      <c r="L21" s="2">
        <f t="shared" si="10"/>
        <v>195.73760259161693</v>
      </c>
      <c r="M21" s="2">
        <f>SUMIF(A:A,A21,L:L)</f>
        <v>2433.8669293650009</v>
      </c>
      <c r="N21" s="3">
        <f t="shared" si="11"/>
        <v>8.0422475127958262E-2</v>
      </c>
      <c r="O21" s="6">
        <f t="shared" si="12"/>
        <v>12.434335033943237</v>
      </c>
      <c r="P21" s="3">
        <f t="shared" si="13"/>
        <v>8.0422475127958262E-2</v>
      </c>
      <c r="Q21" s="3">
        <f>IF(ISNUMBER(P21),SUMIF(A:A,A21,P:P),"")</f>
        <v>0.94435040601178089</v>
      </c>
      <c r="R21" s="3">
        <f t="shared" si="14"/>
        <v>8.5161688517297024E-2</v>
      </c>
      <c r="S21" s="7">
        <f t="shared" si="15"/>
        <v>11.742369337790807</v>
      </c>
    </row>
    <row r="22" spans="1:19" x14ac:dyDescent="0.3">
      <c r="A22" s="1">
        <v>11</v>
      </c>
      <c r="B22" s="5">
        <v>0.66666666666666663</v>
      </c>
      <c r="C22" s="1" t="s">
        <v>23</v>
      </c>
      <c r="D22" s="1">
        <v>6</v>
      </c>
      <c r="E22" s="1">
        <v>10</v>
      </c>
      <c r="F22" s="1" t="s">
        <v>37</v>
      </c>
      <c r="G22" s="1">
        <v>45.5</v>
      </c>
      <c r="H22" s="1">
        <f>1+COUNTIFS(A:A,A22,G:G,"&gt;"&amp;G22)</f>
        <v>6</v>
      </c>
      <c r="I22" s="2">
        <f>AVERAGEIF(A:A,A22,G:G)</f>
        <v>47.853749999999998</v>
      </c>
      <c r="J22" s="2">
        <f t="shared" si="8"/>
        <v>-2.353749999999998</v>
      </c>
      <c r="K22" s="2">
        <f t="shared" si="9"/>
        <v>87.646250000000009</v>
      </c>
      <c r="L22" s="2">
        <f t="shared" si="10"/>
        <v>192.2458458327215</v>
      </c>
      <c r="M22" s="2">
        <f>SUMIF(A:A,A22,L:L)</f>
        <v>2433.8669293650009</v>
      </c>
      <c r="N22" s="3">
        <f t="shared" si="11"/>
        <v>7.8987821196485342E-2</v>
      </c>
      <c r="O22" s="6">
        <f t="shared" si="12"/>
        <v>12.660179567587518</v>
      </c>
      <c r="P22" s="3">
        <f t="shared" si="13"/>
        <v>7.8987821196485342E-2</v>
      </c>
      <c r="Q22" s="3">
        <f>IF(ISNUMBER(P22),SUMIF(A:A,A22,P:P),"")</f>
        <v>0.94435040601178089</v>
      </c>
      <c r="R22" s="3">
        <f t="shared" si="14"/>
        <v>8.3642491911524591E-2</v>
      </c>
      <c r="S22" s="7">
        <f t="shared" si="15"/>
        <v>11.955645714833325</v>
      </c>
    </row>
    <row r="23" spans="1:19" x14ac:dyDescent="0.3">
      <c r="A23" s="1">
        <v>11</v>
      </c>
      <c r="B23" s="5">
        <v>0.66666666666666663</v>
      </c>
      <c r="C23" s="1" t="s">
        <v>23</v>
      </c>
      <c r="D23" s="1">
        <v>6</v>
      </c>
      <c r="E23" s="1">
        <v>11</v>
      </c>
      <c r="F23" s="1" t="s">
        <v>38</v>
      </c>
      <c r="G23" s="1">
        <v>31.09</v>
      </c>
      <c r="H23" s="1">
        <f>1+COUNTIFS(A:A,A23,G:G,"&gt;"&amp;G23)</f>
        <v>7</v>
      </c>
      <c r="I23" s="2">
        <f>AVERAGEIF(A:A,A23,G:G)</f>
        <v>47.853749999999998</v>
      </c>
      <c r="J23" s="2">
        <f t="shared" si="8"/>
        <v>-16.763749999999998</v>
      </c>
      <c r="K23" s="2">
        <f t="shared" si="9"/>
        <v>73.236249999999998</v>
      </c>
      <c r="L23" s="2">
        <f t="shared" si="10"/>
        <v>80.97779651526605</v>
      </c>
      <c r="M23" s="2">
        <f>SUMIF(A:A,A23,L:L)</f>
        <v>2433.8669293650009</v>
      </c>
      <c r="N23" s="3">
        <f t="shared" si="11"/>
        <v>3.3271250592321111E-2</v>
      </c>
      <c r="O23" s="6">
        <f t="shared" si="12"/>
        <v>30.055978726294001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11</v>
      </c>
      <c r="B24" s="5">
        <v>0.66666666666666663</v>
      </c>
      <c r="C24" s="1" t="s">
        <v>23</v>
      </c>
      <c r="D24" s="1">
        <v>6</v>
      </c>
      <c r="E24" s="1">
        <v>12</v>
      </c>
      <c r="F24" s="1" t="s">
        <v>39</v>
      </c>
      <c r="G24" s="1">
        <v>24.48</v>
      </c>
      <c r="H24" s="1">
        <f>1+COUNTIFS(A:A,A24,G:G,"&gt;"&amp;G24)</f>
        <v>8</v>
      </c>
      <c r="I24" s="2">
        <f>AVERAGEIF(A:A,A24,G:G)</f>
        <v>47.853749999999998</v>
      </c>
      <c r="J24" s="2">
        <f t="shared" si="8"/>
        <v>-23.373749999999998</v>
      </c>
      <c r="K24" s="2">
        <f t="shared" si="9"/>
        <v>66.626249999999999</v>
      </c>
      <c r="L24" s="2">
        <f t="shared" si="10"/>
        <v>54.465909925249214</v>
      </c>
      <c r="M24" s="2">
        <f>SUMIF(A:A,A24,L:L)</f>
        <v>2433.8669293650009</v>
      </c>
      <c r="N24" s="3">
        <f t="shared" si="11"/>
        <v>2.2378343395897754E-2</v>
      </c>
      <c r="O24" s="6">
        <f t="shared" si="12"/>
        <v>44.686060192610739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/>
      <c r="B25" s="5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3"/>
      <c r="O25" s="6"/>
      <c r="P25" s="3"/>
      <c r="Q25" s="3"/>
      <c r="R25" s="3"/>
      <c r="S25" s="7"/>
    </row>
    <row r="26" spans="1:19" x14ac:dyDescent="0.3">
      <c r="A26" s="1">
        <v>16</v>
      </c>
      <c r="B26" s="5">
        <v>0.69444444444444453</v>
      </c>
      <c r="C26" s="1" t="s">
        <v>23</v>
      </c>
      <c r="D26" s="1">
        <v>7</v>
      </c>
      <c r="E26" s="1">
        <v>5</v>
      </c>
      <c r="F26" s="1" t="s">
        <v>42</v>
      </c>
      <c r="G26" s="1">
        <v>66.22</v>
      </c>
      <c r="H26" s="1">
        <f>1+COUNTIFS(A:A,A26,G:G,"&gt;"&amp;G26)</f>
        <v>1</v>
      </c>
      <c r="I26" s="2">
        <f>AVERAGEIF(A:A,A26,G:G)</f>
        <v>46.762499999999996</v>
      </c>
      <c r="J26" s="2">
        <f t="shared" ref="J26:J37" si="16">G26-I26</f>
        <v>19.457500000000003</v>
      </c>
      <c r="K26" s="2">
        <f t="shared" ref="K26:K37" si="17">90+J26</f>
        <v>109.45750000000001</v>
      </c>
      <c r="L26" s="2">
        <f t="shared" ref="L26:L37" si="18">EXP(0.06*K26)</f>
        <v>711.55306740639571</v>
      </c>
      <c r="M26" s="2">
        <f>SUMIF(A:A,A26,L:L)</f>
        <v>3444.526570051728</v>
      </c>
      <c r="N26" s="3">
        <f t="shared" ref="N26:N37" si="19">L26/M26</f>
        <v>0.20657499744462995</v>
      </c>
      <c r="O26" s="6">
        <f t="shared" ref="O26:O37" si="20">1/N26</f>
        <v>4.8408568915414776</v>
      </c>
      <c r="P26" s="3">
        <f t="shared" ref="P26:P37" si="21">IF(O26&gt;21,"",N26)</f>
        <v>0.20657499744462995</v>
      </c>
      <c r="Q26" s="3">
        <f>IF(ISNUMBER(P26),SUMIF(A:A,A26,P:P),"")</f>
        <v>0.85312574716285916</v>
      </c>
      <c r="R26" s="3">
        <f t="shared" ref="R26:R37" si="22">IFERROR(P26*(1/Q26),"")</f>
        <v>0.24213897907971049</v>
      </c>
      <c r="S26" s="7">
        <f t="shared" ref="S26:S37" si="23">IFERROR(1/R26,"")</f>
        <v>4.1298596525047993</v>
      </c>
    </row>
    <row r="27" spans="1:19" x14ac:dyDescent="0.3">
      <c r="A27" s="1">
        <v>16</v>
      </c>
      <c r="B27" s="5">
        <v>0.69444444444444453</v>
      </c>
      <c r="C27" s="1" t="s">
        <v>23</v>
      </c>
      <c r="D27" s="1">
        <v>7</v>
      </c>
      <c r="E27" s="1">
        <v>6</v>
      </c>
      <c r="F27" s="1" t="s">
        <v>43</v>
      </c>
      <c r="G27" s="1">
        <v>61.62</v>
      </c>
      <c r="H27" s="1">
        <f>1+COUNTIFS(A:A,A27,G:G,"&gt;"&amp;G27)</f>
        <v>2</v>
      </c>
      <c r="I27" s="2">
        <f>AVERAGEIF(A:A,A27,G:G)</f>
        <v>46.762499999999996</v>
      </c>
      <c r="J27" s="2">
        <f t="shared" si="16"/>
        <v>14.857500000000002</v>
      </c>
      <c r="K27" s="2">
        <f t="shared" si="17"/>
        <v>104.8575</v>
      </c>
      <c r="L27" s="2">
        <f t="shared" si="18"/>
        <v>539.9356684707983</v>
      </c>
      <c r="M27" s="2">
        <f>SUMIF(A:A,A27,L:L)</f>
        <v>3444.526570051728</v>
      </c>
      <c r="N27" s="3">
        <f t="shared" si="19"/>
        <v>0.15675177923295561</v>
      </c>
      <c r="O27" s="6">
        <f t="shared" si="20"/>
        <v>6.3795129145797871</v>
      </c>
      <c r="P27" s="3">
        <f t="shared" si="21"/>
        <v>0.15675177923295561</v>
      </c>
      <c r="Q27" s="3">
        <f>IF(ISNUMBER(P27),SUMIF(A:A,A27,P:P),"")</f>
        <v>0.85312574716285916</v>
      </c>
      <c r="R27" s="3">
        <f t="shared" si="22"/>
        <v>0.18373818836701003</v>
      </c>
      <c r="S27" s="7">
        <f t="shared" si="23"/>
        <v>5.442526721785991</v>
      </c>
    </row>
    <row r="28" spans="1:19" x14ac:dyDescent="0.3">
      <c r="A28" s="1">
        <v>16</v>
      </c>
      <c r="B28" s="5">
        <v>0.69444444444444453</v>
      </c>
      <c r="C28" s="1" t="s">
        <v>23</v>
      </c>
      <c r="D28" s="1">
        <v>7</v>
      </c>
      <c r="E28" s="1">
        <v>8</v>
      </c>
      <c r="F28" s="1" t="s">
        <v>44</v>
      </c>
      <c r="G28" s="1">
        <v>58.05</v>
      </c>
      <c r="H28" s="1">
        <f>1+COUNTIFS(A:A,A28,G:G,"&gt;"&amp;G28)</f>
        <v>3</v>
      </c>
      <c r="I28" s="2">
        <f>AVERAGEIF(A:A,A28,G:G)</f>
        <v>46.762499999999996</v>
      </c>
      <c r="J28" s="2">
        <f t="shared" si="16"/>
        <v>11.287500000000001</v>
      </c>
      <c r="K28" s="2">
        <f t="shared" si="17"/>
        <v>101.28749999999999</v>
      </c>
      <c r="L28" s="2">
        <f t="shared" si="18"/>
        <v>435.82901543579203</v>
      </c>
      <c r="M28" s="2">
        <f>SUMIF(A:A,A28,L:L)</f>
        <v>3444.526570051728</v>
      </c>
      <c r="N28" s="3">
        <f t="shared" si="19"/>
        <v>0.12652798768489307</v>
      </c>
      <c r="O28" s="6">
        <f t="shared" si="20"/>
        <v>7.9033897424371666</v>
      </c>
      <c r="P28" s="3">
        <f t="shared" si="21"/>
        <v>0.12652798768489307</v>
      </c>
      <c r="Q28" s="3">
        <f>IF(ISNUMBER(P28),SUMIF(A:A,A28,P:P),"")</f>
        <v>0.85312574716285916</v>
      </c>
      <c r="R28" s="3">
        <f t="shared" si="22"/>
        <v>0.14831106446578649</v>
      </c>
      <c r="S28" s="7">
        <f t="shared" si="23"/>
        <v>6.7425852791359846</v>
      </c>
    </row>
    <row r="29" spans="1:19" x14ac:dyDescent="0.3">
      <c r="A29" s="1">
        <v>16</v>
      </c>
      <c r="B29" s="5">
        <v>0.69444444444444453</v>
      </c>
      <c r="C29" s="1" t="s">
        <v>23</v>
      </c>
      <c r="D29" s="1">
        <v>7</v>
      </c>
      <c r="E29" s="1">
        <v>2</v>
      </c>
      <c r="F29" s="1" t="s">
        <v>19</v>
      </c>
      <c r="G29" s="1">
        <v>55.55</v>
      </c>
      <c r="H29" s="1">
        <f>1+COUNTIFS(A:A,A29,G:G,"&gt;"&amp;G29)</f>
        <v>4</v>
      </c>
      <c r="I29" s="2">
        <f>AVERAGEIF(A:A,A29,G:G)</f>
        <v>46.762499999999996</v>
      </c>
      <c r="J29" s="2">
        <f t="shared" si="16"/>
        <v>8.7875000000000014</v>
      </c>
      <c r="K29" s="2">
        <f t="shared" si="17"/>
        <v>98.787499999999994</v>
      </c>
      <c r="L29" s="2">
        <f t="shared" si="18"/>
        <v>375.12150994306575</v>
      </c>
      <c r="M29" s="2">
        <f>SUMIF(A:A,A29,L:L)</f>
        <v>3444.526570051728</v>
      </c>
      <c r="N29" s="3">
        <f t="shared" si="19"/>
        <v>0.10890364824139893</v>
      </c>
      <c r="O29" s="6">
        <f t="shared" si="20"/>
        <v>9.182428836390967</v>
      </c>
      <c r="P29" s="3">
        <f t="shared" si="21"/>
        <v>0.10890364824139893</v>
      </c>
      <c r="Q29" s="3">
        <f>IF(ISNUMBER(P29),SUMIF(A:A,A29,P:P),"")</f>
        <v>0.85312574716285916</v>
      </c>
      <c r="R29" s="3">
        <f t="shared" si="22"/>
        <v>0.12765251617779336</v>
      </c>
      <c r="S29" s="7">
        <f t="shared" si="23"/>
        <v>7.833766461815828</v>
      </c>
    </row>
    <row r="30" spans="1:19" x14ac:dyDescent="0.3">
      <c r="A30" s="1">
        <v>16</v>
      </c>
      <c r="B30" s="5">
        <v>0.69444444444444453</v>
      </c>
      <c r="C30" s="1" t="s">
        <v>23</v>
      </c>
      <c r="D30" s="1">
        <v>7</v>
      </c>
      <c r="E30" s="1">
        <v>7</v>
      </c>
      <c r="F30" s="1" t="s">
        <v>22</v>
      </c>
      <c r="G30" s="1">
        <v>55.05</v>
      </c>
      <c r="H30" s="1">
        <f>1+COUNTIFS(A:A,A30,G:G,"&gt;"&amp;G30)</f>
        <v>5</v>
      </c>
      <c r="I30" s="2">
        <f>AVERAGEIF(A:A,A30,G:G)</f>
        <v>46.762499999999996</v>
      </c>
      <c r="J30" s="2">
        <f t="shared" si="16"/>
        <v>8.2875000000000014</v>
      </c>
      <c r="K30" s="2">
        <f t="shared" si="17"/>
        <v>98.287499999999994</v>
      </c>
      <c r="L30" s="2">
        <f t="shared" si="18"/>
        <v>364.03499386222069</v>
      </c>
      <c r="M30" s="2">
        <f>SUMIF(A:A,A30,L:L)</f>
        <v>3444.526570051728</v>
      </c>
      <c r="N30" s="3">
        <f t="shared" si="19"/>
        <v>0.1056850590230035</v>
      </c>
      <c r="O30" s="6">
        <f t="shared" si="20"/>
        <v>9.4620754271645833</v>
      </c>
      <c r="P30" s="3">
        <f t="shared" si="21"/>
        <v>0.1056850590230035</v>
      </c>
      <c r="Q30" s="3">
        <f>IF(ISNUMBER(P30),SUMIF(A:A,A30,P:P),"")</f>
        <v>0.85312574716285916</v>
      </c>
      <c r="R30" s="3">
        <f t="shared" si="22"/>
        <v>0.12387981417096831</v>
      </c>
      <c r="S30" s="7">
        <f t="shared" si="23"/>
        <v>8.0723401685111149</v>
      </c>
    </row>
    <row r="31" spans="1:19" x14ac:dyDescent="0.3">
      <c r="A31" s="1">
        <v>16</v>
      </c>
      <c r="B31" s="5">
        <v>0.69444444444444453</v>
      </c>
      <c r="C31" s="1" t="s">
        <v>23</v>
      </c>
      <c r="D31" s="1">
        <v>7</v>
      </c>
      <c r="E31" s="1">
        <v>1</v>
      </c>
      <c r="F31" s="1" t="s">
        <v>21</v>
      </c>
      <c r="G31" s="1">
        <v>50.71</v>
      </c>
      <c r="H31" s="1">
        <f>1+COUNTIFS(A:A,A31,G:G,"&gt;"&amp;G31)</f>
        <v>6</v>
      </c>
      <c r="I31" s="2">
        <f>AVERAGEIF(A:A,A31,G:G)</f>
        <v>46.762499999999996</v>
      </c>
      <c r="J31" s="2">
        <f t="shared" si="16"/>
        <v>3.9475000000000051</v>
      </c>
      <c r="K31" s="2">
        <f t="shared" si="17"/>
        <v>93.947500000000005</v>
      </c>
      <c r="L31" s="2">
        <f t="shared" si="18"/>
        <v>280.57750585392165</v>
      </c>
      <c r="M31" s="2">
        <f>SUMIF(A:A,A31,L:L)</f>
        <v>3444.526570051728</v>
      </c>
      <c r="N31" s="3">
        <f t="shared" si="19"/>
        <v>8.1456043420709653E-2</v>
      </c>
      <c r="O31" s="6">
        <f t="shared" si="20"/>
        <v>12.276559945775082</v>
      </c>
      <c r="P31" s="3">
        <f t="shared" si="21"/>
        <v>8.1456043420709653E-2</v>
      </c>
      <c r="Q31" s="3">
        <f>IF(ISNUMBER(P31),SUMIF(A:A,A31,P:P),"")</f>
        <v>0.85312574716285916</v>
      </c>
      <c r="R31" s="3">
        <f t="shared" si="22"/>
        <v>9.5479527715109425E-2</v>
      </c>
      <c r="S31" s="7">
        <f t="shared" si="23"/>
        <v>10.473449376328997</v>
      </c>
    </row>
    <row r="32" spans="1:19" x14ac:dyDescent="0.3">
      <c r="A32" s="1">
        <v>16</v>
      </c>
      <c r="B32" s="5">
        <v>0.69444444444444453</v>
      </c>
      <c r="C32" s="1" t="s">
        <v>23</v>
      </c>
      <c r="D32" s="1">
        <v>7</v>
      </c>
      <c r="E32" s="1">
        <v>3</v>
      </c>
      <c r="F32" s="1" t="s">
        <v>40</v>
      </c>
      <c r="G32" s="1">
        <v>47.51</v>
      </c>
      <c r="H32" s="1">
        <f>1+COUNTIFS(A:A,A32,G:G,"&gt;"&amp;G32)</f>
        <v>7</v>
      </c>
      <c r="I32" s="2">
        <f>AVERAGEIF(A:A,A32,G:G)</f>
        <v>46.762499999999996</v>
      </c>
      <c r="J32" s="2">
        <f t="shared" si="16"/>
        <v>0.74750000000000227</v>
      </c>
      <c r="K32" s="2">
        <f t="shared" si="17"/>
        <v>90.747500000000002</v>
      </c>
      <c r="L32" s="2">
        <f t="shared" si="18"/>
        <v>231.56254272550675</v>
      </c>
      <c r="M32" s="2">
        <f>SUMIF(A:A,A32,L:L)</f>
        <v>3444.526570051728</v>
      </c>
      <c r="N32" s="3">
        <f t="shared" si="19"/>
        <v>6.7226232115268389E-2</v>
      </c>
      <c r="O32" s="6">
        <f t="shared" si="20"/>
        <v>14.875145736047886</v>
      </c>
      <c r="P32" s="3">
        <f t="shared" si="21"/>
        <v>6.7226232115268389E-2</v>
      </c>
      <c r="Q32" s="3">
        <f>IF(ISNUMBER(P32),SUMIF(A:A,A32,P:P),"")</f>
        <v>0.85312574716285916</v>
      </c>
      <c r="R32" s="3">
        <f t="shared" si="22"/>
        <v>7.8799910023621758E-2</v>
      </c>
      <c r="S32" s="7">
        <f t="shared" si="23"/>
        <v>12.690369820222271</v>
      </c>
    </row>
    <row r="33" spans="1:19" x14ac:dyDescent="0.3">
      <c r="A33" s="1">
        <v>16</v>
      </c>
      <c r="B33" s="5">
        <v>0.69444444444444453</v>
      </c>
      <c r="C33" s="1" t="s">
        <v>23</v>
      </c>
      <c r="D33" s="1">
        <v>7</v>
      </c>
      <c r="E33" s="1">
        <v>12</v>
      </c>
      <c r="F33" s="1" t="s">
        <v>47</v>
      </c>
      <c r="G33" s="1">
        <v>37.229999999999997</v>
      </c>
      <c r="H33" s="1">
        <f>1+COUNTIFS(A:A,A33,G:G,"&gt;"&amp;G33)</f>
        <v>8</v>
      </c>
      <c r="I33" s="2">
        <f>AVERAGEIF(A:A,A33,G:G)</f>
        <v>46.762499999999996</v>
      </c>
      <c r="J33" s="2">
        <f t="shared" si="16"/>
        <v>-9.5324999999999989</v>
      </c>
      <c r="K33" s="2">
        <f t="shared" si="17"/>
        <v>80.467500000000001</v>
      </c>
      <c r="L33" s="2">
        <f t="shared" si="18"/>
        <v>124.96703718416551</v>
      </c>
      <c r="M33" s="2">
        <f>SUMIF(A:A,A33,L:L)</f>
        <v>3444.526570051728</v>
      </c>
      <c r="N33" s="3">
        <f t="shared" si="19"/>
        <v>3.6279887712490147E-2</v>
      </c>
      <c r="O33" s="6">
        <f t="shared" si="20"/>
        <v>27.563481120029159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16</v>
      </c>
      <c r="B34" s="5">
        <v>0.69444444444444453</v>
      </c>
      <c r="C34" s="1" t="s">
        <v>23</v>
      </c>
      <c r="D34" s="1">
        <v>7</v>
      </c>
      <c r="E34" s="1">
        <v>9</v>
      </c>
      <c r="F34" s="1" t="s">
        <v>45</v>
      </c>
      <c r="G34" s="1">
        <v>37.08</v>
      </c>
      <c r="H34" s="1">
        <f>1+COUNTIFS(A:A,A34,G:G,"&gt;"&amp;G34)</f>
        <v>9</v>
      </c>
      <c r="I34" s="2">
        <f>AVERAGEIF(A:A,A34,G:G)</f>
        <v>46.762499999999996</v>
      </c>
      <c r="J34" s="2">
        <f t="shared" si="16"/>
        <v>-9.6824999999999974</v>
      </c>
      <c r="K34" s="2">
        <f t="shared" si="17"/>
        <v>80.317499999999995</v>
      </c>
      <c r="L34" s="2">
        <f t="shared" si="18"/>
        <v>123.84737986512039</v>
      </c>
      <c r="M34" s="2">
        <f>SUMIF(A:A,A34,L:L)</f>
        <v>3444.526570051728</v>
      </c>
      <c r="N34" s="3">
        <f t="shared" si="19"/>
        <v>3.5954833660423909E-2</v>
      </c>
      <c r="O34" s="6">
        <f t="shared" si="20"/>
        <v>27.812672127606501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16</v>
      </c>
      <c r="B35" s="5">
        <v>0.69444444444444453</v>
      </c>
      <c r="C35" s="1" t="s">
        <v>23</v>
      </c>
      <c r="D35" s="1">
        <v>7</v>
      </c>
      <c r="E35" s="1">
        <v>4</v>
      </c>
      <c r="F35" s="1" t="s">
        <v>41</v>
      </c>
      <c r="G35" s="1">
        <v>34.200000000000003</v>
      </c>
      <c r="H35" s="1">
        <f>1+COUNTIFS(A:A,A35,G:G,"&gt;"&amp;G35)</f>
        <v>10</v>
      </c>
      <c r="I35" s="2">
        <f>AVERAGEIF(A:A,A35,G:G)</f>
        <v>46.762499999999996</v>
      </c>
      <c r="J35" s="2">
        <f t="shared" si="16"/>
        <v>-12.562499999999993</v>
      </c>
      <c r="K35" s="2">
        <f t="shared" si="17"/>
        <v>77.4375</v>
      </c>
      <c r="L35" s="2">
        <f t="shared" si="18"/>
        <v>104.193526326037</v>
      </c>
      <c r="M35" s="2">
        <f>SUMIF(A:A,A35,L:L)</f>
        <v>3444.526570051728</v>
      </c>
      <c r="N35" s="3">
        <f t="shared" si="19"/>
        <v>3.0249012224769188E-2</v>
      </c>
      <c r="O35" s="6">
        <f t="shared" si="20"/>
        <v>33.058930736956661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16</v>
      </c>
      <c r="B36" s="5">
        <v>0.69444444444444453</v>
      </c>
      <c r="C36" s="1" t="s">
        <v>23</v>
      </c>
      <c r="D36" s="1">
        <v>7</v>
      </c>
      <c r="E36" s="1">
        <v>11</v>
      </c>
      <c r="F36" s="1" t="s">
        <v>46</v>
      </c>
      <c r="G36" s="1">
        <v>30.55</v>
      </c>
      <c r="H36" s="1">
        <f>1+COUNTIFS(A:A,A36,G:G,"&gt;"&amp;G36)</f>
        <v>11</v>
      </c>
      <c r="I36" s="2">
        <f>AVERAGEIF(A:A,A36,G:G)</f>
        <v>46.762499999999996</v>
      </c>
      <c r="J36" s="2">
        <f t="shared" si="16"/>
        <v>-16.212499999999995</v>
      </c>
      <c r="K36" s="2">
        <f t="shared" si="17"/>
        <v>73.787500000000009</v>
      </c>
      <c r="L36" s="2">
        <f t="shared" si="18"/>
        <v>83.700922588717148</v>
      </c>
      <c r="M36" s="2">
        <f>SUMIF(A:A,A36,L:L)</f>
        <v>3444.526570051728</v>
      </c>
      <c r="N36" s="3">
        <f t="shared" si="19"/>
        <v>2.4299688472851633E-2</v>
      </c>
      <c r="O36" s="6">
        <f t="shared" si="20"/>
        <v>41.152790955210435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16</v>
      </c>
      <c r="B37" s="5">
        <v>0.69444444444444453</v>
      </c>
      <c r="C37" s="1" t="s">
        <v>23</v>
      </c>
      <c r="D37" s="1">
        <v>7</v>
      </c>
      <c r="E37" s="1">
        <v>10</v>
      </c>
      <c r="F37" s="1" t="s">
        <v>20</v>
      </c>
      <c r="G37" s="1">
        <v>27.38</v>
      </c>
      <c r="H37" s="1">
        <f>1+COUNTIFS(A:A,A37,G:G,"&gt;"&amp;G37)</f>
        <v>12</v>
      </c>
      <c r="I37" s="2">
        <f>AVERAGEIF(A:A,A37,G:G)</f>
        <v>46.762499999999996</v>
      </c>
      <c r="J37" s="2">
        <f t="shared" si="16"/>
        <v>-19.382499999999997</v>
      </c>
      <c r="K37" s="2">
        <f t="shared" si="17"/>
        <v>70.617500000000007</v>
      </c>
      <c r="L37" s="2">
        <f t="shared" si="18"/>
        <v>69.203400389987664</v>
      </c>
      <c r="M37" s="2">
        <f>SUMIF(A:A,A37,L:L)</f>
        <v>3444.526570051728</v>
      </c>
      <c r="N37" s="3">
        <f t="shared" si="19"/>
        <v>2.0090830766606164E-2</v>
      </c>
      <c r="O37" s="6">
        <f t="shared" si="20"/>
        <v>49.773949699588485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22</v>
      </c>
      <c r="B39" s="5">
        <v>0.72222222222222221</v>
      </c>
      <c r="C39" s="1" t="s">
        <v>23</v>
      </c>
      <c r="D39" s="1">
        <v>8</v>
      </c>
      <c r="E39" s="1">
        <v>1</v>
      </c>
      <c r="F39" s="1" t="s">
        <v>48</v>
      </c>
      <c r="G39" s="1">
        <v>62.31</v>
      </c>
      <c r="H39" s="1">
        <f>1+COUNTIFS(A:A,A39,G:G,"&gt;"&amp;G39)</f>
        <v>1</v>
      </c>
      <c r="I39" s="2">
        <f>AVERAGEIF(A:A,A39,G:G)</f>
        <v>50.680999999999997</v>
      </c>
      <c r="J39" s="2">
        <f t="shared" ref="J39:J48" si="24">G39-I39</f>
        <v>11.629000000000005</v>
      </c>
      <c r="K39" s="2">
        <f t="shared" ref="K39:K48" si="25">90+J39</f>
        <v>101.629</v>
      </c>
      <c r="L39" s="2">
        <f t="shared" ref="L39:L48" si="26">EXP(0.06*K39)</f>
        <v>444.85126929641893</v>
      </c>
      <c r="M39" s="2">
        <f>SUMIF(A:A,A39,L:L)</f>
        <v>2594.7506905195683</v>
      </c>
      <c r="N39" s="3">
        <f t="shared" ref="N39:N48" si="27">L39/M39</f>
        <v>0.17144277903914643</v>
      </c>
      <c r="O39" s="6">
        <f t="shared" ref="O39:O48" si="28">1/N39</f>
        <v>5.8328499199821344</v>
      </c>
      <c r="P39" s="3">
        <f t="shared" ref="P39:P48" si="29">IF(O39&gt;21,"",N39)</f>
        <v>0.17144277903914643</v>
      </c>
      <c r="Q39" s="3">
        <f>IF(ISNUMBER(P39),SUMIF(A:A,A39,P:P),"")</f>
        <v>0.97933069889625335</v>
      </c>
      <c r="R39" s="3">
        <f t="shared" ref="R39:R48" si="30">IFERROR(P39*(1/Q39),"")</f>
        <v>0.17506117109610636</v>
      </c>
      <c r="S39" s="7">
        <f t="shared" ref="S39:S48" si="31">IFERROR(1/R39,"")</f>
        <v>5.712288988693059</v>
      </c>
    </row>
    <row r="40" spans="1:19" x14ac:dyDescent="0.3">
      <c r="A40" s="1">
        <v>22</v>
      </c>
      <c r="B40" s="5">
        <v>0.72222222222222221</v>
      </c>
      <c r="C40" s="1" t="s">
        <v>23</v>
      </c>
      <c r="D40" s="1">
        <v>8</v>
      </c>
      <c r="E40" s="1">
        <v>4</v>
      </c>
      <c r="F40" s="1" t="s">
        <v>51</v>
      </c>
      <c r="G40" s="1">
        <v>61.38</v>
      </c>
      <c r="H40" s="1">
        <f>1+COUNTIFS(A:A,A40,G:G,"&gt;"&amp;G40)</f>
        <v>2</v>
      </c>
      <c r="I40" s="2">
        <f>AVERAGEIF(A:A,A40,G:G)</f>
        <v>50.680999999999997</v>
      </c>
      <c r="J40" s="2">
        <f t="shared" si="24"/>
        <v>10.699000000000005</v>
      </c>
      <c r="K40" s="2">
        <f t="shared" si="25"/>
        <v>100.69900000000001</v>
      </c>
      <c r="L40" s="2">
        <f t="shared" si="26"/>
        <v>420.70841804028271</v>
      </c>
      <c r="M40" s="2">
        <f>SUMIF(A:A,A40,L:L)</f>
        <v>2594.7506905195683</v>
      </c>
      <c r="N40" s="3">
        <f t="shared" si="27"/>
        <v>0.16213828156108548</v>
      </c>
      <c r="O40" s="6">
        <f t="shared" si="28"/>
        <v>6.1675749266113362</v>
      </c>
      <c r="P40" s="3">
        <f t="shared" si="29"/>
        <v>0.16213828156108548</v>
      </c>
      <c r="Q40" s="3">
        <f>IF(ISNUMBER(P40),SUMIF(A:A,A40,P:P),"")</f>
        <v>0.97933069889625335</v>
      </c>
      <c r="R40" s="3">
        <f t="shared" si="30"/>
        <v>0.165560297194627</v>
      </c>
      <c r="S40" s="7">
        <f t="shared" si="31"/>
        <v>6.0400954633732891</v>
      </c>
    </row>
    <row r="41" spans="1:19" x14ac:dyDescent="0.3">
      <c r="A41" s="1">
        <v>22</v>
      </c>
      <c r="B41" s="5">
        <v>0.72222222222222221</v>
      </c>
      <c r="C41" s="1" t="s">
        <v>23</v>
      </c>
      <c r="D41" s="1">
        <v>8</v>
      </c>
      <c r="E41" s="1">
        <v>2</v>
      </c>
      <c r="F41" s="1" t="s">
        <v>49</v>
      </c>
      <c r="G41" s="1">
        <v>59.59</v>
      </c>
      <c r="H41" s="1">
        <f>1+COUNTIFS(A:A,A41,G:G,"&gt;"&amp;G41)</f>
        <v>3</v>
      </c>
      <c r="I41" s="2">
        <f>AVERAGEIF(A:A,A41,G:G)</f>
        <v>50.680999999999997</v>
      </c>
      <c r="J41" s="2">
        <f t="shared" si="24"/>
        <v>8.909000000000006</v>
      </c>
      <c r="K41" s="2">
        <f t="shared" si="25"/>
        <v>98.909000000000006</v>
      </c>
      <c r="L41" s="2">
        <f t="shared" si="26"/>
        <v>377.86613776390419</v>
      </c>
      <c r="M41" s="2">
        <f>SUMIF(A:A,A41,L:L)</f>
        <v>2594.7506905195683</v>
      </c>
      <c r="N41" s="3">
        <f t="shared" si="27"/>
        <v>0.14562714604702193</v>
      </c>
      <c r="O41" s="6">
        <f t="shared" si="28"/>
        <v>6.866851594256385</v>
      </c>
      <c r="P41" s="3">
        <f t="shared" si="29"/>
        <v>0.14562714604702193</v>
      </c>
      <c r="Q41" s="3">
        <f>IF(ISNUMBER(P41),SUMIF(A:A,A41,P:P),"")</f>
        <v>0.97933069889625335</v>
      </c>
      <c r="R41" s="3">
        <f t="shared" si="30"/>
        <v>0.14870068528552186</v>
      </c>
      <c r="S41" s="7">
        <f t="shared" si="31"/>
        <v>6.7249185710199573</v>
      </c>
    </row>
    <row r="42" spans="1:19" x14ac:dyDescent="0.3">
      <c r="A42" s="1">
        <v>22</v>
      </c>
      <c r="B42" s="5">
        <v>0.72222222222222221</v>
      </c>
      <c r="C42" s="1" t="s">
        <v>23</v>
      </c>
      <c r="D42" s="1">
        <v>8</v>
      </c>
      <c r="E42" s="1">
        <v>5</v>
      </c>
      <c r="F42" s="1" t="s">
        <v>52</v>
      </c>
      <c r="G42" s="1">
        <v>55.83</v>
      </c>
      <c r="H42" s="1">
        <f>1+COUNTIFS(A:A,A42,G:G,"&gt;"&amp;G42)</f>
        <v>4</v>
      </c>
      <c r="I42" s="2">
        <f>AVERAGEIF(A:A,A42,G:G)</f>
        <v>50.680999999999997</v>
      </c>
      <c r="J42" s="2">
        <f t="shared" si="24"/>
        <v>5.1490000000000009</v>
      </c>
      <c r="K42" s="2">
        <f t="shared" si="25"/>
        <v>95.149000000000001</v>
      </c>
      <c r="L42" s="2">
        <f t="shared" si="26"/>
        <v>301.55125448167036</v>
      </c>
      <c r="M42" s="2">
        <f>SUMIF(A:A,A42,L:L)</f>
        <v>2594.7506905195683</v>
      </c>
      <c r="N42" s="3">
        <f t="shared" si="27"/>
        <v>0.1162158875546106</v>
      </c>
      <c r="O42" s="6">
        <f t="shared" si="28"/>
        <v>8.6046754969719057</v>
      </c>
      <c r="P42" s="3">
        <f t="shared" si="29"/>
        <v>0.1162158875546106</v>
      </c>
      <c r="Q42" s="3">
        <f>IF(ISNUMBER(P42),SUMIF(A:A,A42,P:P),"")</f>
        <v>0.97933069889625335</v>
      </c>
      <c r="R42" s="3">
        <f t="shared" si="30"/>
        <v>0.118668686364668</v>
      </c>
      <c r="S42" s="7">
        <f t="shared" si="31"/>
        <v>8.4268228682249617</v>
      </c>
    </row>
    <row r="43" spans="1:19" x14ac:dyDescent="0.3">
      <c r="A43" s="1">
        <v>22</v>
      </c>
      <c r="B43" s="5">
        <v>0.72222222222222221</v>
      </c>
      <c r="C43" s="1" t="s">
        <v>23</v>
      </c>
      <c r="D43" s="1">
        <v>8</v>
      </c>
      <c r="E43" s="1">
        <v>7</v>
      </c>
      <c r="F43" s="1" t="s">
        <v>54</v>
      </c>
      <c r="G43" s="1">
        <v>54.81</v>
      </c>
      <c r="H43" s="1">
        <f>1+COUNTIFS(A:A,A43,G:G,"&gt;"&amp;G43)</f>
        <v>5</v>
      </c>
      <c r="I43" s="2">
        <f>AVERAGEIF(A:A,A43,G:G)</f>
        <v>50.680999999999997</v>
      </c>
      <c r="J43" s="2">
        <f t="shared" si="24"/>
        <v>4.1290000000000049</v>
      </c>
      <c r="K43" s="2">
        <f t="shared" si="25"/>
        <v>94.129000000000005</v>
      </c>
      <c r="L43" s="2">
        <f t="shared" si="26"/>
        <v>283.64969258807525</v>
      </c>
      <c r="M43" s="2">
        <f>SUMIF(A:A,A43,L:L)</f>
        <v>2594.7506905195683</v>
      </c>
      <c r="N43" s="3">
        <f t="shared" si="27"/>
        <v>0.10931674230763101</v>
      </c>
      <c r="O43" s="6">
        <f t="shared" si="28"/>
        <v>9.1477296056433399</v>
      </c>
      <c r="P43" s="3">
        <f t="shared" si="29"/>
        <v>0.10931674230763101</v>
      </c>
      <c r="Q43" s="3">
        <f>IF(ISNUMBER(P43),SUMIF(A:A,A43,P:P),"")</f>
        <v>0.97933069889625335</v>
      </c>
      <c r="R43" s="3">
        <f t="shared" si="30"/>
        <v>0.11162393094675328</v>
      </c>
      <c r="S43" s="7">
        <f t="shared" si="31"/>
        <v>8.958652428008639</v>
      </c>
    </row>
    <row r="44" spans="1:19" x14ac:dyDescent="0.3">
      <c r="A44" s="1">
        <v>22</v>
      </c>
      <c r="B44" s="5">
        <v>0.72222222222222221</v>
      </c>
      <c r="C44" s="1" t="s">
        <v>23</v>
      </c>
      <c r="D44" s="1">
        <v>8</v>
      </c>
      <c r="E44" s="1">
        <v>3</v>
      </c>
      <c r="F44" s="1" t="s">
        <v>50</v>
      </c>
      <c r="G44" s="1">
        <v>53.71</v>
      </c>
      <c r="H44" s="1">
        <f>1+COUNTIFS(A:A,A44,G:G,"&gt;"&amp;G44)</f>
        <v>6</v>
      </c>
      <c r="I44" s="2">
        <f>AVERAGEIF(A:A,A44,G:G)</f>
        <v>50.680999999999997</v>
      </c>
      <c r="J44" s="2">
        <f t="shared" si="24"/>
        <v>3.0290000000000035</v>
      </c>
      <c r="K44" s="2">
        <f t="shared" si="25"/>
        <v>93.028999999999996</v>
      </c>
      <c r="L44" s="2">
        <f t="shared" si="26"/>
        <v>265.53323187852692</v>
      </c>
      <c r="M44" s="2">
        <f>SUMIF(A:A,A44,L:L)</f>
        <v>2594.7506905195683</v>
      </c>
      <c r="N44" s="3">
        <f t="shared" si="27"/>
        <v>0.1023347764579868</v>
      </c>
      <c r="O44" s="6">
        <f t="shared" si="28"/>
        <v>9.7718491661585496</v>
      </c>
      <c r="P44" s="3">
        <f t="shared" si="29"/>
        <v>0.1023347764579868</v>
      </c>
      <c r="Q44" s="3">
        <f>IF(ISNUMBER(P44),SUMIF(A:A,A44,P:P),"")</f>
        <v>0.97933069889625335</v>
      </c>
      <c r="R44" s="3">
        <f t="shared" si="30"/>
        <v>0.10449460695281214</v>
      </c>
      <c r="S44" s="7">
        <f t="shared" si="31"/>
        <v>9.569871873402823</v>
      </c>
    </row>
    <row r="45" spans="1:19" x14ac:dyDescent="0.3">
      <c r="A45" s="1">
        <v>22</v>
      </c>
      <c r="B45" s="5">
        <v>0.72222222222222221</v>
      </c>
      <c r="C45" s="1" t="s">
        <v>23</v>
      </c>
      <c r="D45" s="1">
        <v>8</v>
      </c>
      <c r="E45" s="1">
        <v>8</v>
      </c>
      <c r="F45" s="1" t="s">
        <v>55</v>
      </c>
      <c r="G45" s="1">
        <v>44.97</v>
      </c>
      <c r="H45" s="1">
        <f>1+COUNTIFS(A:A,A45,G:G,"&gt;"&amp;G45)</f>
        <v>7</v>
      </c>
      <c r="I45" s="2">
        <f>AVERAGEIF(A:A,A45,G:G)</f>
        <v>50.680999999999997</v>
      </c>
      <c r="J45" s="2">
        <f t="shared" si="24"/>
        <v>-5.7109999999999985</v>
      </c>
      <c r="K45" s="2">
        <f t="shared" si="25"/>
        <v>84.289000000000001</v>
      </c>
      <c r="L45" s="2">
        <f t="shared" si="26"/>
        <v>157.17188257966629</v>
      </c>
      <c r="M45" s="2">
        <f>SUMIF(A:A,A45,L:L)</f>
        <v>2594.7506905195683</v>
      </c>
      <c r="N45" s="3">
        <f t="shared" si="27"/>
        <v>6.057301888536909E-2</v>
      </c>
      <c r="O45" s="6">
        <f t="shared" si="28"/>
        <v>16.509000515434796</v>
      </c>
      <c r="P45" s="3">
        <f t="shared" si="29"/>
        <v>6.057301888536909E-2</v>
      </c>
      <c r="Q45" s="3">
        <f>IF(ISNUMBER(P45),SUMIF(A:A,A45,P:P),"")</f>
        <v>0.97933069889625335</v>
      </c>
      <c r="R45" s="3">
        <f t="shared" si="30"/>
        <v>6.185144502631993E-2</v>
      </c>
      <c r="S45" s="7">
        <f t="shared" si="31"/>
        <v>16.167771012859365</v>
      </c>
    </row>
    <row r="46" spans="1:19" x14ac:dyDescent="0.3">
      <c r="A46" s="1">
        <v>22</v>
      </c>
      <c r="B46" s="5">
        <v>0.72222222222222221</v>
      </c>
      <c r="C46" s="1" t="s">
        <v>23</v>
      </c>
      <c r="D46" s="1">
        <v>8</v>
      </c>
      <c r="E46" s="1">
        <v>6</v>
      </c>
      <c r="F46" s="1" t="s">
        <v>53</v>
      </c>
      <c r="G46" s="1">
        <v>44.65</v>
      </c>
      <c r="H46" s="1">
        <f>1+COUNTIFS(A:A,A46,G:G,"&gt;"&amp;G46)</f>
        <v>8</v>
      </c>
      <c r="I46" s="2">
        <f>AVERAGEIF(A:A,A46,G:G)</f>
        <v>50.680999999999997</v>
      </c>
      <c r="J46" s="2">
        <f t="shared" si="24"/>
        <v>-6.0309999999999988</v>
      </c>
      <c r="K46" s="2">
        <f t="shared" si="25"/>
        <v>83.968999999999994</v>
      </c>
      <c r="L46" s="2">
        <f t="shared" si="26"/>
        <v>154.18296783458621</v>
      </c>
      <c r="M46" s="2">
        <f>SUMIF(A:A,A46,L:L)</f>
        <v>2594.7506905195683</v>
      </c>
      <c r="N46" s="3">
        <f t="shared" si="27"/>
        <v>5.9421110628440715E-2</v>
      </c>
      <c r="O46" s="6">
        <f t="shared" si="28"/>
        <v>16.829035832954798</v>
      </c>
      <c r="P46" s="3">
        <f t="shared" si="29"/>
        <v>5.9421110628440715E-2</v>
      </c>
      <c r="Q46" s="3">
        <f>IF(ISNUMBER(P46),SUMIF(A:A,A46,P:P),"")</f>
        <v>0.97933069889625335</v>
      </c>
      <c r="R46" s="3">
        <f t="shared" si="30"/>
        <v>6.06752251261099E-2</v>
      </c>
      <c r="S46" s="7">
        <f t="shared" si="31"/>
        <v>16.481191424037711</v>
      </c>
    </row>
    <row r="47" spans="1:19" x14ac:dyDescent="0.3">
      <c r="A47" s="1">
        <v>22</v>
      </c>
      <c r="B47" s="5">
        <v>0.72222222222222221</v>
      </c>
      <c r="C47" s="1" t="s">
        <v>23</v>
      </c>
      <c r="D47" s="1">
        <v>8</v>
      </c>
      <c r="E47" s="1">
        <v>10</v>
      </c>
      <c r="F47" s="1" t="s">
        <v>56</v>
      </c>
      <c r="G47" s="1">
        <v>42.51</v>
      </c>
      <c r="H47" s="1">
        <f>1+COUNTIFS(A:A,A47,G:G,"&gt;"&amp;G47)</f>
        <v>9</v>
      </c>
      <c r="I47" s="2">
        <f>AVERAGEIF(A:A,A47,G:G)</f>
        <v>50.680999999999997</v>
      </c>
      <c r="J47" s="2">
        <f t="shared" si="24"/>
        <v>-8.1709999999999994</v>
      </c>
      <c r="K47" s="2">
        <f t="shared" si="25"/>
        <v>81.829000000000008</v>
      </c>
      <c r="L47" s="2">
        <f t="shared" si="26"/>
        <v>135.60415274493394</v>
      </c>
      <c r="M47" s="2">
        <f>SUMIF(A:A,A47,L:L)</f>
        <v>2594.7506905195683</v>
      </c>
      <c r="N47" s="3">
        <f t="shared" si="27"/>
        <v>5.226095641496132E-2</v>
      </c>
      <c r="O47" s="6">
        <f t="shared" si="28"/>
        <v>19.134743575295897</v>
      </c>
      <c r="P47" s="3">
        <f t="shared" si="29"/>
        <v>5.226095641496132E-2</v>
      </c>
      <c r="Q47" s="3">
        <f>IF(ISNUMBER(P47),SUMIF(A:A,A47,P:P),"")</f>
        <v>0.97933069889625335</v>
      </c>
      <c r="R47" s="3">
        <f t="shared" si="30"/>
        <v>5.3363952007081578E-2</v>
      </c>
      <c r="S47" s="7">
        <f t="shared" si="31"/>
        <v>18.739241798795124</v>
      </c>
    </row>
    <row r="48" spans="1:19" x14ac:dyDescent="0.3">
      <c r="A48" s="1">
        <v>22</v>
      </c>
      <c r="B48" s="5">
        <v>0.72222222222222221</v>
      </c>
      <c r="C48" s="1" t="s">
        <v>23</v>
      </c>
      <c r="D48" s="1">
        <v>8</v>
      </c>
      <c r="E48" s="1">
        <v>12</v>
      </c>
      <c r="F48" s="1" t="s">
        <v>57</v>
      </c>
      <c r="G48" s="1">
        <v>27.05</v>
      </c>
      <c r="H48" s="1">
        <f>1+COUNTIFS(A:A,A48,G:G,"&gt;"&amp;G48)</f>
        <v>10</v>
      </c>
      <c r="I48" s="2">
        <f>AVERAGEIF(A:A,A48,G:G)</f>
        <v>50.680999999999997</v>
      </c>
      <c r="J48" s="2">
        <f t="shared" si="24"/>
        <v>-23.630999999999997</v>
      </c>
      <c r="K48" s="2">
        <f t="shared" si="25"/>
        <v>66.369</v>
      </c>
      <c r="L48" s="2">
        <f t="shared" si="26"/>
        <v>53.631683311503963</v>
      </c>
      <c r="M48" s="2">
        <f>SUMIF(A:A,A48,L:L)</f>
        <v>2594.7506905195683</v>
      </c>
      <c r="N48" s="3">
        <f t="shared" si="27"/>
        <v>2.0669301103746832E-2</v>
      </c>
      <c r="O48" s="6">
        <f t="shared" si="28"/>
        <v>48.380929523481797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</sheetData>
  <autoFilter ref="A7:S15" xr:uid="{00000000-0009-0000-0000-000000000000}"/>
  <sortState xmlns:xlrd2="http://schemas.microsoft.com/office/spreadsheetml/2017/richdata2" ref="A8:T48">
    <sortCondition ref="B8:B48"/>
    <sortCondition ref="H8:H4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7:G1048576 G7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6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17112022 - Mornington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2022-11-16T22:17:16Z</cp:lastPrinted>
  <dcterms:created xsi:type="dcterms:W3CDTF">2016-03-11T05:58:01Z</dcterms:created>
  <dcterms:modified xsi:type="dcterms:W3CDTF">2022-11-16T22:17:20Z</dcterms:modified>
</cp:coreProperties>
</file>