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C2ABF758-8592-4EDD-A73A-2D779547C5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2122022 - Moonee Valley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02122022 - Moonee Valley'!$A$8:$S$8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 s="1"/>
  <c r="K12" i="1" s="1"/>
  <c r="L12" i="1" s="1"/>
  <c r="H9" i="1"/>
  <c r="I9" i="1"/>
  <c r="J9" i="1" s="1"/>
  <c r="K9" i="1" s="1"/>
  <c r="L9" i="1" s="1"/>
  <c r="H11" i="1"/>
  <c r="I11" i="1"/>
  <c r="J11" i="1" s="1"/>
  <c r="K11" i="1" s="1"/>
  <c r="L11" i="1" s="1"/>
  <c r="H16" i="1"/>
  <c r="I16" i="1"/>
  <c r="J16" i="1" s="1"/>
  <c r="K16" i="1" s="1"/>
  <c r="L16" i="1" s="1"/>
  <c r="H10" i="1"/>
  <c r="I10" i="1"/>
  <c r="J10" i="1" s="1"/>
  <c r="K10" i="1" s="1"/>
  <c r="L10" i="1" s="1"/>
  <c r="H14" i="1"/>
  <c r="I14" i="1"/>
  <c r="J14" i="1" s="1"/>
  <c r="K14" i="1" s="1"/>
  <c r="L14" i="1" s="1"/>
  <c r="H15" i="1"/>
  <c r="I15" i="1"/>
  <c r="J15" i="1" s="1"/>
  <c r="K15" i="1" s="1"/>
  <c r="L15" i="1" s="1"/>
  <c r="H13" i="1"/>
  <c r="I13" i="1"/>
  <c r="J13" i="1" s="1"/>
  <c r="K13" i="1" s="1"/>
  <c r="L13" i="1" s="1"/>
  <c r="H17" i="1"/>
  <c r="I17" i="1"/>
  <c r="J17" i="1" s="1"/>
  <c r="K17" i="1" s="1"/>
  <c r="L17" i="1" s="1"/>
  <c r="H21" i="1"/>
  <c r="I21" i="1"/>
  <c r="J21" i="1" s="1"/>
  <c r="K21" i="1" s="1"/>
  <c r="L21" i="1" s="1"/>
  <c r="H27" i="1"/>
  <c r="I27" i="1"/>
  <c r="J27" i="1" s="1"/>
  <c r="K27" i="1" s="1"/>
  <c r="L27" i="1" s="1"/>
  <c r="H20" i="1"/>
  <c r="I20" i="1"/>
  <c r="J20" i="1" s="1"/>
  <c r="K20" i="1" s="1"/>
  <c r="L20" i="1" s="1"/>
  <c r="H26" i="1"/>
  <c r="I26" i="1"/>
  <c r="J26" i="1" s="1"/>
  <c r="K26" i="1" s="1"/>
  <c r="L26" i="1" s="1"/>
  <c r="H29" i="1"/>
  <c r="I29" i="1"/>
  <c r="J29" i="1" s="1"/>
  <c r="K29" i="1" s="1"/>
  <c r="L29" i="1" s="1"/>
  <c r="H28" i="1"/>
  <c r="I28" i="1"/>
  <c r="J28" i="1" s="1"/>
  <c r="K28" i="1" s="1"/>
  <c r="L28" i="1" s="1"/>
  <c r="H30" i="1"/>
  <c r="I30" i="1"/>
  <c r="J30" i="1" s="1"/>
  <c r="K30" i="1" s="1"/>
  <c r="L30" i="1" s="1"/>
  <c r="H22" i="1"/>
  <c r="I22" i="1"/>
  <c r="J22" i="1" s="1"/>
  <c r="K22" i="1" s="1"/>
  <c r="L22" i="1" s="1"/>
  <c r="H24" i="1"/>
  <c r="I24" i="1"/>
  <c r="J24" i="1" s="1"/>
  <c r="K24" i="1" s="1"/>
  <c r="L24" i="1" s="1"/>
  <c r="H25" i="1"/>
  <c r="I25" i="1"/>
  <c r="J25" i="1" s="1"/>
  <c r="K25" i="1" s="1"/>
  <c r="L25" i="1" s="1"/>
  <c r="H19" i="1"/>
  <c r="I19" i="1"/>
  <c r="J19" i="1" s="1"/>
  <c r="K19" i="1" s="1"/>
  <c r="L19" i="1" s="1"/>
  <c r="H23" i="1"/>
  <c r="I23" i="1"/>
  <c r="J23" i="1" s="1"/>
  <c r="K23" i="1" s="1"/>
  <c r="L23" i="1" s="1"/>
  <c r="H32" i="1"/>
  <c r="I32" i="1"/>
  <c r="J32" i="1" s="1"/>
  <c r="K32" i="1" s="1"/>
  <c r="L32" i="1" s="1"/>
  <c r="H35" i="1"/>
  <c r="I35" i="1"/>
  <c r="J35" i="1" s="1"/>
  <c r="K35" i="1" s="1"/>
  <c r="L35" i="1" s="1"/>
  <c r="H36" i="1"/>
  <c r="I36" i="1"/>
  <c r="J36" i="1" s="1"/>
  <c r="K36" i="1" s="1"/>
  <c r="L36" i="1" s="1"/>
  <c r="H37" i="1"/>
  <c r="I37" i="1"/>
  <c r="J37" i="1" s="1"/>
  <c r="K37" i="1" s="1"/>
  <c r="L37" i="1" s="1"/>
  <c r="H39" i="1"/>
  <c r="I39" i="1"/>
  <c r="J39" i="1" s="1"/>
  <c r="K39" i="1" s="1"/>
  <c r="L39" i="1" s="1"/>
  <c r="H33" i="1"/>
  <c r="I33" i="1"/>
  <c r="J33" i="1" s="1"/>
  <c r="K33" i="1" s="1"/>
  <c r="L33" i="1" s="1"/>
  <c r="H34" i="1"/>
  <c r="I34" i="1"/>
  <c r="J34" i="1" s="1"/>
  <c r="K34" i="1" s="1"/>
  <c r="L34" i="1" s="1"/>
  <c r="H38" i="1"/>
  <c r="I38" i="1"/>
  <c r="J38" i="1" s="1"/>
  <c r="K38" i="1" s="1"/>
  <c r="L38" i="1" s="1"/>
  <c r="H46" i="1"/>
  <c r="I46" i="1"/>
  <c r="J46" i="1" s="1"/>
  <c r="K46" i="1" s="1"/>
  <c r="L46" i="1" s="1"/>
  <c r="H47" i="1"/>
  <c r="I47" i="1"/>
  <c r="J47" i="1" s="1"/>
  <c r="K47" i="1" s="1"/>
  <c r="L47" i="1" s="1"/>
  <c r="H48" i="1"/>
  <c r="I48" i="1"/>
  <c r="J48" i="1" s="1"/>
  <c r="K48" i="1" s="1"/>
  <c r="L48" i="1" s="1"/>
  <c r="H42" i="1"/>
  <c r="I42" i="1"/>
  <c r="J42" i="1" s="1"/>
  <c r="K42" i="1" s="1"/>
  <c r="L42" i="1" s="1"/>
  <c r="H44" i="1"/>
  <c r="I44" i="1"/>
  <c r="J44" i="1" s="1"/>
  <c r="K44" i="1" s="1"/>
  <c r="L44" i="1" s="1"/>
  <c r="H45" i="1"/>
  <c r="I45" i="1"/>
  <c r="J45" i="1" s="1"/>
  <c r="K45" i="1" s="1"/>
  <c r="L45" i="1" s="1"/>
  <c r="H41" i="1"/>
  <c r="I41" i="1"/>
  <c r="J41" i="1" s="1"/>
  <c r="K41" i="1" s="1"/>
  <c r="L41" i="1" s="1"/>
  <c r="H50" i="1"/>
  <c r="I50" i="1"/>
  <c r="J50" i="1" s="1"/>
  <c r="K50" i="1" s="1"/>
  <c r="L50" i="1" s="1"/>
  <c r="H43" i="1"/>
  <c r="I43" i="1"/>
  <c r="J43" i="1" s="1"/>
  <c r="K43" i="1" s="1"/>
  <c r="L43" i="1" s="1"/>
  <c r="H51" i="1"/>
  <c r="I51" i="1"/>
  <c r="J51" i="1" s="1"/>
  <c r="K51" i="1" s="1"/>
  <c r="L51" i="1" s="1"/>
  <c r="H49" i="1"/>
  <c r="I49" i="1"/>
  <c r="J49" i="1" s="1"/>
  <c r="K49" i="1" s="1"/>
  <c r="L49" i="1" s="1"/>
  <c r="H56" i="1"/>
  <c r="I56" i="1"/>
  <c r="J56" i="1" s="1"/>
  <c r="K56" i="1" s="1"/>
  <c r="L56" i="1" s="1"/>
  <c r="H60" i="1"/>
  <c r="I60" i="1"/>
  <c r="J60" i="1" s="1"/>
  <c r="K60" i="1" s="1"/>
  <c r="L60" i="1" s="1"/>
  <c r="H63" i="1"/>
  <c r="I63" i="1"/>
  <c r="J63" i="1" s="1"/>
  <c r="K63" i="1" s="1"/>
  <c r="L63" i="1" s="1"/>
  <c r="H53" i="1"/>
  <c r="I53" i="1"/>
  <c r="J53" i="1" s="1"/>
  <c r="K53" i="1" s="1"/>
  <c r="L53" i="1" s="1"/>
  <c r="H54" i="1"/>
  <c r="I54" i="1"/>
  <c r="J54" i="1" s="1"/>
  <c r="K54" i="1" s="1"/>
  <c r="L54" i="1" s="1"/>
  <c r="H55" i="1"/>
  <c r="I55" i="1"/>
  <c r="J55" i="1" s="1"/>
  <c r="K55" i="1" s="1"/>
  <c r="L55" i="1" s="1"/>
  <c r="H62" i="1"/>
  <c r="I62" i="1"/>
  <c r="J62" i="1" s="1"/>
  <c r="K62" i="1" s="1"/>
  <c r="L62" i="1" s="1"/>
  <c r="H57" i="1"/>
  <c r="I57" i="1"/>
  <c r="J57" i="1" s="1"/>
  <c r="K57" i="1" s="1"/>
  <c r="L57" i="1" s="1"/>
  <c r="H58" i="1"/>
  <c r="I58" i="1"/>
  <c r="J58" i="1" s="1"/>
  <c r="K58" i="1" s="1"/>
  <c r="L58" i="1" s="1"/>
  <c r="H61" i="1"/>
  <c r="I61" i="1"/>
  <c r="J61" i="1" s="1"/>
  <c r="K61" i="1" s="1"/>
  <c r="L61" i="1" s="1"/>
  <c r="H59" i="1"/>
  <c r="I59" i="1"/>
  <c r="J59" i="1" s="1"/>
  <c r="K59" i="1" s="1"/>
  <c r="L59" i="1" s="1"/>
  <c r="H64" i="1"/>
  <c r="I64" i="1"/>
  <c r="J64" i="1" s="1"/>
  <c r="K64" i="1" s="1"/>
  <c r="L64" i="1" s="1"/>
  <c r="H70" i="1"/>
  <c r="I70" i="1"/>
  <c r="J70" i="1" s="1"/>
  <c r="K70" i="1" s="1"/>
  <c r="L70" i="1" s="1"/>
  <c r="H66" i="1"/>
  <c r="I66" i="1"/>
  <c r="J66" i="1" s="1"/>
  <c r="K66" i="1" s="1"/>
  <c r="L66" i="1" s="1"/>
  <c r="H68" i="1"/>
  <c r="I68" i="1"/>
  <c r="J68" i="1" s="1"/>
  <c r="K68" i="1" s="1"/>
  <c r="L68" i="1" s="1"/>
  <c r="H72" i="1"/>
  <c r="I72" i="1"/>
  <c r="J72" i="1" s="1"/>
  <c r="K72" i="1" s="1"/>
  <c r="L72" i="1" s="1"/>
  <c r="H71" i="1"/>
  <c r="I71" i="1"/>
  <c r="J71" i="1" s="1"/>
  <c r="K71" i="1" s="1"/>
  <c r="L71" i="1" s="1"/>
  <c r="H67" i="1"/>
  <c r="I67" i="1"/>
  <c r="J67" i="1" s="1"/>
  <c r="K67" i="1" s="1"/>
  <c r="L67" i="1" s="1"/>
  <c r="H69" i="1"/>
  <c r="I69" i="1"/>
  <c r="J69" i="1" s="1"/>
  <c r="K69" i="1" s="1"/>
  <c r="L69" i="1" s="1"/>
  <c r="H74" i="1"/>
  <c r="I74" i="1"/>
  <c r="J74" i="1" s="1"/>
  <c r="K74" i="1" s="1"/>
  <c r="L74" i="1" s="1"/>
  <c r="H73" i="1"/>
  <c r="I73" i="1"/>
  <c r="J73" i="1" s="1"/>
  <c r="K73" i="1" s="1"/>
  <c r="L73" i="1" s="1"/>
  <c r="H75" i="1"/>
  <c r="I75" i="1"/>
  <c r="J75" i="1" s="1"/>
  <c r="K75" i="1" s="1"/>
  <c r="L75" i="1" s="1"/>
  <c r="H81" i="1"/>
  <c r="I81" i="1"/>
  <c r="J81" i="1" s="1"/>
  <c r="K81" i="1" s="1"/>
  <c r="L81" i="1" s="1"/>
  <c r="H82" i="1"/>
  <c r="I82" i="1"/>
  <c r="J82" i="1" s="1"/>
  <c r="K82" i="1" s="1"/>
  <c r="L82" i="1" s="1"/>
  <c r="H78" i="1"/>
  <c r="I78" i="1"/>
  <c r="J78" i="1" s="1"/>
  <c r="K78" i="1" s="1"/>
  <c r="L78" i="1" s="1"/>
  <c r="H80" i="1"/>
  <c r="I80" i="1"/>
  <c r="J80" i="1" s="1"/>
  <c r="K80" i="1" s="1"/>
  <c r="L80" i="1" s="1"/>
  <c r="H87" i="1"/>
  <c r="I87" i="1"/>
  <c r="J87" i="1" s="1"/>
  <c r="K87" i="1" s="1"/>
  <c r="L87" i="1" s="1"/>
  <c r="H85" i="1"/>
  <c r="I85" i="1"/>
  <c r="J85" i="1" s="1"/>
  <c r="K85" i="1" s="1"/>
  <c r="L85" i="1" s="1"/>
  <c r="H86" i="1"/>
  <c r="I86" i="1"/>
  <c r="J86" i="1" s="1"/>
  <c r="K86" i="1" s="1"/>
  <c r="L86" i="1" s="1"/>
  <c r="H83" i="1"/>
  <c r="I83" i="1"/>
  <c r="J83" i="1" s="1"/>
  <c r="K83" i="1" s="1"/>
  <c r="L83" i="1" s="1"/>
  <c r="H88" i="1"/>
  <c r="I88" i="1"/>
  <c r="J88" i="1" s="1"/>
  <c r="K88" i="1" s="1"/>
  <c r="L88" i="1" s="1"/>
  <c r="H84" i="1"/>
  <c r="I84" i="1"/>
  <c r="J84" i="1" s="1"/>
  <c r="K84" i="1" s="1"/>
  <c r="L84" i="1" s="1"/>
  <c r="H79" i="1"/>
  <c r="I79" i="1"/>
  <c r="J79" i="1" s="1"/>
  <c r="K79" i="1" s="1"/>
  <c r="L79" i="1" s="1"/>
  <c r="H77" i="1"/>
  <c r="I77" i="1"/>
  <c r="J77" i="1" s="1"/>
  <c r="K77" i="1" s="1"/>
  <c r="L77" i="1" s="1"/>
  <c r="M88" i="1" l="1"/>
  <c r="N88" i="1" s="1"/>
  <c r="O88" i="1" s="1"/>
  <c r="P88" i="1" s="1"/>
  <c r="M77" i="1"/>
  <c r="N77" i="1" s="1"/>
  <c r="O77" i="1" s="1"/>
  <c r="P77" i="1" s="1"/>
  <c r="M85" i="1"/>
  <c r="M86" i="1"/>
  <c r="N86" i="1" s="1"/>
  <c r="O86" i="1" s="1"/>
  <c r="P86" i="1" s="1"/>
  <c r="M75" i="1"/>
  <c r="N75" i="1" s="1"/>
  <c r="O75" i="1" s="1"/>
  <c r="P75" i="1" s="1"/>
  <c r="M41" i="1"/>
  <c r="N41" i="1" s="1"/>
  <c r="O41" i="1" s="1"/>
  <c r="P41" i="1" s="1"/>
  <c r="M45" i="1"/>
  <c r="N45" i="1" s="1"/>
  <c r="O45" i="1" s="1"/>
  <c r="P45" i="1" s="1"/>
  <c r="M50" i="1"/>
  <c r="N50" i="1" s="1"/>
  <c r="O50" i="1" s="1"/>
  <c r="P50" i="1" s="1"/>
  <c r="M62" i="1"/>
  <c r="N62" i="1" s="1"/>
  <c r="O62" i="1" s="1"/>
  <c r="P62" i="1" s="1"/>
  <c r="M61" i="1"/>
  <c r="N61" i="1" s="1"/>
  <c r="O61" i="1" s="1"/>
  <c r="P61" i="1" s="1"/>
  <c r="M60" i="1"/>
  <c r="N60" i="1" s="1"/>
  <c r="O60" i="1" s="1"/>
  <c r="P60" i="1" s="1"/>
  <c r="M64" i="1"/>
  <c r="N64" i="1" s="1"/>
  <c r="O64" i="1" s="1"/>
  <c r="P64" i="1" s="1"/>
  <c r="M53" i="1"/>
  <c r="N53" i="1" s="1"/>
  <c r="O53" i="1" s="1"/>
  <c r="P53" i="1" s="1"/>
  <c r="M55" i="1"/>
  <c r="N55" i="1" s="1"/>
  <c r="O55" i="1" s="1"/>
  <c r="P55" i="1" s="1"/>
  <c r="M58" i="1"/>
  <c r="N58" i="1" s="1"/>
  <c r="O58" i="1" s="1"/>
  <c r="P58" i="1" s="1"/>
  <c r="M59" i="1"/>
  <c r="N59" i="1" s="1"/>
  <c r="O59" i="1" s="1"/>
  <c r="P59" i="1" s="1"/>
  <c r="M56" i="1"/>
  <c r="N56" i="1" s="1"/>
  <c r="O56" i="1" s="1"/>
  <c r="P56" i="1" s="1"/>
  <c r="M57" i="1"/>
  <c r="N57" i="1" s="1"/>
  <c r="O57" i="1" s="1"/>
  <c r="P57" i="1" s="1"/>
  <c r="M63" i="1"/>
  <c r="N63" i="1" s="1"/>
  <c r="O63" i="1" s="1"/>
  <c r="P63" i="1" s="1"/>
  <c r="M54" i="1"/>
  <c r="N54" i="1" s="1"/>
  <c r="O54" i="1" s="1"/>
  <c r="P54" i="1" s="1"/>
  <c r="N85" i="1"/>
  <c r="O85" i="1" s="1"/>
  <c r="P85" i="1" s="1"/>
  <c r="M78" i="1"/>
  <c r="N78" i="1" s="1"/>
  <c r="O78" i="1" s="1"/>
  <c r="P78" i="1" s="1"/>
  <c r="M83" i="1"/>
  <c r="N83" i="1" s="1"/>
  <c r="O83" i="1" s="1"/>
  <c r="P83" i="1" s="1"/>
  <c r="M79" i="1"/>
  <c r="N79" i="1" s="1"/>
  <c r="O79" i="1" s="1"/>
  <c r="P79" i="1" s="1"/>
  <c r="M87" i="1"/>
  <c r="N87" i="1" s="1"/>
  <c r="O87" i="1" s="1"/>
  <c r="P87" i="1" s="1"/>
  <c r="M81" i="1"/>
  <c r="N81" i="1" s="1"/>
  <c r="O81" i="1" s="1"/>
  <c r="P81" i="1" s="1"/>
  <c r="M80" i="1"/>
  <c r="N80" i="1" s="1"/>
  <c r="O80" i="1" s="1"/>
  <c r="P80" i="1" s="1"/>
  <c r="M82" i="1"/>
  <c r="N82" i="1" s="1"/>
  <c r="O82" i="1" s="1"/>
  <c r="P82" i="1" s="1"/>
  <c r="M84" i="1"/>
  <c r="N84" i="1" s="1"/>
  <c r="O84" i="1" s="1"/>
  <c r="P84" i="1" s="1"/>
  <c r="M71" i="1"/>
  <c r="N71" i="1" s="1"/>
  <c r="O71" i="1" s="1"/>
  <c r="P71" i="1" s="1"/>
  <c r="M74" i="1"/>
  <c r="N74" i="1" s="1"/>
  <c r="O74" i="1" s="1"/>
  <c r="P74" i="1" s="1"/>
  <c r="M66" i="1"/>
  <c r="N66" i="1" s="1"/>
  <c r="O66" i="1" s="1"/>
  <c r="P66" i="1" s="1"/>
  <c r="M73" i="1"/>
  <c r="N73" i="1" s="1"/>
  <c r="O73" i="1" s="1"/>
  <c r="P73" i="1" s="1"/>
  <c r="M72" i="1"/>
  <c r="N72" i="1" s="1"/>
  <c r="O72" i="1" s="1"/>
  <c r="P72" i="1" s="1"/>
  <c r="M69" i="1"/>
  <c r="N69" i="1" s="1"/>
  <c r="O69" i="1" s="1"/>
  <c r="P69" i="1" s="1"/>
  <c r="M70" i="1"/>
  <c r="N70" i="1" s="1"/>
  <c r="O70" i="1" s="1"/>
  <c r="P70" i="1" s="1"/>
  <c r="M68" i="1"/>
  <c r="N68" i="1" s="1"/>
  <c r="O68" i="1" s="1"/>
  <c r="P68" i="1" s="1"/>
  <c r="M67" i="1"/>
  <c r="N67" i="1" s="1"/>
  <c r="O67" i="1" s="1"/>
  <c r="P67" i="1" s="1"/>
  <c r="M37" i="1"/>
  <c r="N37" i="1" s="1"/>
  <c r="O37" i="1" s="1"/>
  <c r="P37" i="1" s="1"/>
  <c r="M38" i="1"/>
  <c r="N38" i="1" s="1"/>
  <c r="O38" i="1" s="1"/>
  <c r="P38" i="1" s="1"/>
  <c r="M36" i="1"/>
  <c r="N36" i="1" s="1"/>
  <c r="O36" i="1" s="1"/>
  <c r="P36" i="1" s="1"/>
  <c r="M51" i="1"/>
  <c r="N51" i="1" s="1"/>
  <c r="O51" i="1" s="1"/>
  <c r="P51" i="1" s="1"/>
  <c r="M44" i="1"/>
  <c r="N44" i="1" s="1"/>
  <c r="O44" i="1" s="1"/>
  <c r="P44" i="1" s="1"/>
  <c r="M49" i="1"/>
  <c r="N49" i="1" s="1"/>
  <c r="O49" i="1" s="1"/>
  <c r="P49" i="1" s="1"/>
  <c r="M46" i="1"/>
  <c r="N46" i="1" s="1"/>
  <c r="O46" i="1" s="1"/>
  <c r="P46" i="1" s="1"/>
  <c r="M43" i="1"/>
  <c r="N43" i="1" s="1"/>
  <c r="O43" i="1" s="1"/>
  <c r="P43" i="1" s="1"/>
  <c r="M48" i="1"/>
  <c r="N48" i="1" s="1"/>
  <c r="O48" i="1" s="1"/>
  <c r="P48" i="1" s="1"/>
  <c r="M42" i="1"/>
  <c r="N42" i="1" s="1"/>
  <c r="O42" i="1" s="1"/>
  <c r="P42" i="1" s="1"/>
  <c r="M47" i="1"/>
  <c r="N47" i="1" s="1"/>
  <c r="O47" i="1" s="1"/>
  <c r="P47" i="1" s="1"/>
  <c r="M34" i="1"/>
  <c r="N34" i="1" s="1"/>
  <c r="O34" i="1" s="1"/>
  <c r="P34" i="1" s="1"/>
  <c r="M39" i="1"/>
  <c r="N39" i="1" s="1"/>
  <c r="O39" i="1" s="1"/>
  <c r="P39" i="1" s="1"/>
  <c r="M10" i="1"/>
  <c r="N10" i="1" s="1"/>
  <c r="O10" i="1" s="1"/>
  <c r="P10" i="1" s="1"/>
  <c r="M17" i="1"/>
  <c r="N17" i="1" s="1"/>
  <c r="O17" i="1" s="1"/>
  <c r="P17" i="1" s="1"/>
  <c r="M11" i="1"/>
  <c r="N11" i="1" s="1"/>
  <c r="O11" i="1" s="1"/>
  <c r="P11" i="1" s="1"/>
  <c r="M15" i="1"/>
  <c r="N15" i="1" s="1"/>
  <c r="O15" i="1" s="1"/>
  <c r="P15" i="1" s="1"/>
  <c r="M13" i="1"/>
  <c r="N13" i="1" s="1"/>
  <c r="O13" i="1" s="1"/>
  <c r="P13" i="1" s="1"/>
  <c r="M9" i="1"/>
  <c r="N9" i="1" s="1"/>
  <c r="O9" i="1" s="1"/>
  <c r="P9" i="1" s="1"/>
  <c r="M14" i="1"/>
  <c r="N14" i="1" s="1"/>
  <c r="O14" i="1" s="1"/>
  <c r="P14" i="1" s="1"/>
  <c r="M12" i="1"/>
  <c r="N12" i="1" s="1"/>
  <c r="O12" i="1" s="1"/>
  <c r="P12" i="1" s="1"/>
  <c r="M35" i="1"/>
  <c r="N35" i="1" s="1"/>
  <c r="O35" i="1" s="1"/>
  <c r="P35" i="1" s="1"/>
  <c r="M32" i="1"/>
  <c r="N32" i="1" s="1"/>
  <c r="O32" i="1" s="1"/>
  <c r="P32" i="1" s="1"/>
  <c r="M33" i="1"/>
  <c r="N33" i="1" s="1"/>
  <c r="O33" i="1" s="1"/>
  <c r="P33" i="1" s="1"/>
  <c r="M20" i="1"/>
  <c r="N20" i="1" s="1"/>
  <c r="O20" i="1" s="1"/>
  <c r="P20" i="1" s="1"/>
  <c r="M30" i="1"/>
  <c r="N30" i="1" s="1"/>
  <c r="O30" i="1" s="1"/>
  <c r="P30" i="1" s="1"/>
  <c r="M19" i="1"/>
  <c r="N19" i="1" s="1"/>
  <c r="O19" i="1" s="1"/>
  <c r="P19" i="1" s="1"/>
  <c r="M27" i="1"/>
  <c r="N27" i="1" s="1"/>
  <c r="O27" i="1" s="1"/>
  <c r="P27" i="1" s="1"/>
  <c r="M28" i="1"/>
  <c r="N28" i="1" s="1"/>
  <c r="O28" i="1" s="1"/>
  <c r="P28" i="1" s="1"/>
  <c r="M25" i="1"/>
  <c r="N25" i="1" s="1"/>
  <c r="O25" i="1" s="1"/>
  <c r="P25" i="1" s="1"/>
  <c r="M26" i="1"/>
  <c r="N26" i="1" s="1"/>
  <c r="O26" i="1" s="1"/>
  <c r="P26" i="1" s="1"/>
  <c r="M22" i="1"/>
  <c r="N22" i="1" s="1"/>
  <c r="O22" i="1" s="1"/>
  <c r="P22" i="1" s="1"/>
  <c r="M23" i="1"/>
  <c r="N23" i="1" s="1"/>
  <c r="O23" i="1" s="1"/>
  <c r="P23" i="1" s="1"/>
  <c r="M24" i="1"/>
  <c r="N24" i="1" s="1"/>
  <c r="O24" i="1" s="1"/>
  <c r="P24" i="1" s="1"/>
  <c r="M21" i="1"/>
  <c r="N21" i="1" s="1"/>
  <c r="O21" i="1" s="1"/>
  <c r="P21" i="1" s="1"/>
  <c r="M29" i="1"/>
  <c r="N29" i="1" s="1"/>
  <c r="O29" i="1" s="1"/>
  <c r="P29" i="1" s="1"/>
  <c r="M16" i="1"/>
  <c r="N16" i="1" s="1"/>
  <c r="O16" i="1" s="1"/>
  <c r="P16" i="1" s="1"/>
  <c r="Q20" i="1" l="1"/>
  <c r="R20" i="1" s="1"/>
  <c r="S20" i="1" s="1"/>
  <c r="Q83" i="1"/>
  <c r="R83" i="1" s="1"/>
  <c r="S83" i="1" s="1"/>
  <c r="Q54" i="1"/>
  <c r="R54" i="1" s="1"/>
  <c r="S54" i="1" s="1"/>
  <c r="Q19" i="1"/>
  <c r="R19" i="1" s="1"/>
  <c r="S19" i="1" s="1"/>
  <c r="Q16" i="1"/>
  <c r="R16" i="1" s="1"/>
  <c r="S16" i="1" s="1"/>
  <c r="Q32" i="1"/>
  <c r="R32" i="1" s="1"/>
  <c r="S32" i="1" s="1"/>
  <c r="Q46" i="1"/>
  <c r="R46" i="1" s="1"/>
  <c r="S46" i="1" s="1"/>
  <c r="Q66" i="1"/>
  <c r="R66" i="1" s="1"/>
  <c r="S66" i="1" s="1"/>
  <c r="Q63" i="1"/>
  <c r="R63" i="1" s="1"/>
  <c r="S63" i="1" s="1"/>
  <c r="Q35" i="1"/>
  <c r="R35" i="1" s="1"/>
  <c r="S35" i="1" s="1"/>
  <c r="Q47" i="1"/>
  <c r="R47" i="1" s="1"/>
  <c r="S47" i="1" s="1"/>
  <c r="Q49" i="1"/>
  <c r="R49" i="1" s="1"/>
  <c r="S49" i="1" s="1"/>
  <c r="Q51" i="1"/>
  <c r="R51" i="1" s="1"/>
  <c r="S51" i="1" s="1"/>
  <c r="Q74" i="1"/>
  <c r="R74" i="1" s="1"/>
  <c r="S74" i="1" s="1"/>
  <c r="Q57" i="1"/>
  <c r="R57" i="1" s="1"/>
  <c r="S57" i="1" s="1"/>
  <c r="Q43" i="1"/>
  <c r="R43" i="1" s="1"/>
  <c r="S43" i="1" s="1"/>
  <c r="Q29" i="1"/>
  <c r="R29" i="1" s="1"/>
  <c r="S29" i="1" s="1"/>
  <c r="Q14" i="1"/>
  <c r="R14" i="1" s="1"/>
  <c r="S14" i="1" s="1"/>
  <c r="Q42" i="1"/>
  <c r="R42" i="1" s="1"/>
  <c r="S42" i="1" s="1"/>
  <c r="Q71" i="1"/>
  <c r="R71" i="1" s="1"/>
  <c r="S71" i="1" s="1"/>
  <c r="Q21" i="1"/>
  <c r="R21" i="1" s="1"/>
  <c r="S21" i="1" s="1"/>
  <c r="Q33" i="1"/>
  <c r="R33" i="1" s="1"/>
  <c r="S33" i="1" s="1"/>
  <c r="Q9" i="1"/>
  <c r="R9" i="1" s="1"/>
  <c r="S9" i="1" s="1"/>
  <c r="Q34" i="1"/>
  <c r="R34" i="1" s="1"/>
  <c r="S34" i="1" s="1"/>
  <c r="Q24" i="1"/>
  <c r="R24" i="1" s="1"/>
  <c r="S24" i="1" s="1"/>
  <c r="Q23" i="1"/>
  <c r="R23" i="1" s="1"/>
  <c r="S23" i="1" s="1"/>
  <c r="Q84" i="1"/>
  <c r="R84" i="1" s="1"/>
  <c r="S84" i="1" s="1"/>
  <c r="Q22" i="1"/>
  <c r="R22" i="1" s="1"/>
  <c r="S22" i="1" s="1"/>
  <c r="Q11" i="1"/>
  <c r="R11" i="1" s="1"/>
  <c r="S11" i="1" s="1"/>
  <c r="Q82" i="1"/>
  <c r="R82" i="1" s="1"/>
  <c r="S82" i="1" s="1"/>
  <c r="Q69" i="1"/>
  <c r="R69" i="1" s="1"/>
  <c r="S69" i="1" s="1"/>
  <c r="Q26" i="1"/>
  <c r="R26" i="1" s="1"/>
  <c r="S26" i="1" s="1"/>
  <c r="Q67" i="1"/>
  <c r="R67" i="1" s="1"/>
  <c r="S67" i="1" s="1"/>
  <c r="Q64" i="1"/>
  <c r="R64" i="1" s="1"/>
  <c r="S64" i="1" s="1"/>
  <c r="Q36" i="1"/>
  <c r="R36" i="1" s="1"/>
  <c r="S36" i="1" s="1"/>
  <c r="Q60" i="1"/>
  <c r="R60" i="1" s="1"/>
  <c r="S60" i="1" s="1"/>
  <c r="Q30" i="1"/>
  <c r="R30" i="1" s="1"/>
  <c r="S30" i="1" s="1"/>
  <c r="Q25" i="1"/>
  <c r="R25" i="1" s="1"/>
  <c r="S25" i="1" s="1"/>
  <c r="Q68" i="1"/>
  <c r="R68" i="1" s="1"/>
  <c r="S68" i="1" s="1"/>
  <c r="Q81" i="1"/>
  <c r="R81" i="1" s="1"/>
  <c r="S81" i="1" s="1"/>
  <c r="Q61" i="1"/>
  <c r="R61" i="1" s="1"/>
  <c r="S61" i="1" s="1"/>
  <c r="Q28" i="1"/>
  <c r="R28" i="1" s="1"/>
  <c r="S28" i="1" s="1"/>
  <c r="Q37" i="1"/>
  <c r="R37" i="1" s="1"/>
  <c r="S37" i="1" s="1"/>
  <c r="Q62" i="1"/>
  <c r="R62" i="1" s="1"/>
  <c r="S62" i="1" s="1"/>
  <c r="Q50" i="1"/>
  <c r="R50" i="1" s="1"/>
  <c r="S50" i="1" s="1"/>
  <c r="Q27" i="1"/>
  <c r="R27" i="1" s="1"/>
  <c r="S27" i="1" s="1"/>
  <c r="Q55" i="1"/>
  <c r="R55" i="1" s="1"/>
  <c r="S55" i="1" s="1"/>
  <c r="Q48" i="1"/>
  <c r="R48" i="1" s="1"/>
  <c r="S48" i="1" s="1"/>
  <c r="Q73" i="1"/>
  <c r="R73" i="1" s="1"/>
  <c r="S73" i="1" s="1"/>
  <c r="Q75" i="1"/>
  <c r="R75" i="1" s="1"/>
  <c r="S75" i="1" s="1"/>
  <c r="Q85" i="1"/>
  <c r="R85" i="1" s="1"/>
  <c r="S85" i="1" s="1"/>
  <c r="Q15" i="1"/>
  <c r="R15" i="1" s="1"/>
  <c r="S15" i="1" s="1"/>
  <c r="Q13" i="1"/>
  <c r="R13" i="1" s="1"/>
  <c r="S13" i="1" s="1"/>
  <c r="Q87" i="1"/>
  <c r="R87" i="1" s="1"/>
  <c r="S87" i="1" s="1"/>
  <c r="Q86" i="1"/>
  <c r="R86" i="1" s="1"/>
  <c r="S86" i="1" s="1"/>
  <c r="Q44" i="1"/>
  <c r="R44" i="1" s="1"/>
  <c r="S44" i="1" s="1"/>
  <c r="Q80" i="1"/>
  <c r="R80" i="1" s="1"/>
  <c r="S80" i="1" s="1"/>
  <c r="Q38" i="1"/>
  <c r="R38" i="1" s="1"/>
  <c r="S38" i="1" s="1"/>
  <c r="Q58" i="1"/>
  <c r="R58" i="1" s="1"/>
  <c r="S58" i="1" s="1"/>
  <c r="Q10" i="1"/>
  <c r="R10" i="1" s="1"/>
  <c r="S10" i="1" s="1"/>
  <c r="Q45" i="1"/>
  <c r="R45" i="1" s="1"/>
  <c r="S45" i="1" s="1"/>
  <c r="Q70" i="1"/>
  <c r="R70" i="1" s="1"/>
  <c r="S70" i="1" s="1"/>
  <c r="Q79" i="1"/>
  <c r="R79" i="1" s="1"/>
  <c r="S79" i="1" s="1"/>
  <c r="Q59" i="1"/>
  <c r="R59" i="1" s="1"/>
  <c r="S59" i="1" s="1"/>
  <c r="Q41" i="1"/>
  <c r="R41" i="1" s="1"/>
  <c r="S41" i="1" s="1"/>
  <c r="Q53" i="1"/>
  <c r="R53" i="1" s="1"/>
  <c r="S53" i="1" s="1"/>
  <c r="Q77" i="1"/>
  <c r="R77" i="1" s="1"/>
  <c r="S77" i="1" s="1"/>
  <c r="Q72" i="1"/>
  <c r="R72" i="1" s="1"/>
  <c r="S72" i="1" s="1"/>
  <c r="Q88" i="1"/>
  <c r="R88" i="1" s="1"/>
  <c r="S88" i="1" s="1"/>
  <c r="Q56" i="1"/>
  <c r="R56" i="1" s="1"/>
  <c r="S56" i="1" s="1"/>
  <c r="Q12" i="1"/>
  <c r="R12" i="1" s="1"/>
  <c r="S12" i="1" s="1"/>
  <c r="Q17" i="1"/>
  <c r="R17" i="1" s="1"/>
  <c r="S17" i="1" s="1"/>
  <c r="Q39" i="1"/>
  <c r="R39" i="1" s="1"/>
  <c r="S39" i="1" s="1"/>
  <c r="Q78" i="1"/>
  <c r="R78" i="1" s="1"/>
  <c r="S78" i="1" s="1"/>
</calcChain>
</file>

<file path=xl/sharedStrings.xml><?xml version="1.0" encoding="utf-8"?>
<sst xmlns="http://schemas.openxmlformats.org/spreadsheetml/2006/main" count="167" uniqueCount="94">
  <si>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</si>
  <si>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</si>
  <si>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</si>
  <si>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</si>
  <si>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</si>
  <si>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</si>
  <si>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</si>
  <si>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</si>
  <si>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</si>
  <si>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</si>
  <si>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</si>
  <si>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</si>
  <si>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</si>
  <si>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</si>
  <si>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</si>
  <si>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</si>
  <si>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</si>
  <si>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</si>
  <si>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</si>
  <si>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High Resolution     </t>
  </si>
  <si>
    <t xml:space="preserve">Motamayiz           </t>
  </si>
  <si>
    <t>Moonee Valley</t>
  </si>
  <si>
    <t xml:space="preserve">Entremet            </t>
  </si>
  <si>
    <t xml:space="preserve">Corner Off          </t>
  </si>
  <si>
    <t xml:space="preserve">Tropicconi          </t>
  </si>
  <si>
    <t xml:space="preserve">Under The Palais    </t>
  </si>
  <si>
    <t xml:space="preserve">Unlimited Magic     </t>
  </si>
  <si>
    <t xml:space="preserve">Alpinova            </t>
  </si>
  <si>
    <t xml:space="preserve">Field Of Praise     </t>
  </si>
  <si>
    <t xml:space="preserve">Over Shady          </t>
  </si>
  <si>
    <t xml:space="preserve">Capital Express     </t>
  </si>
  <si>
    <t xml:space="preserve">Ashy Boy            </t>
  </si>
  <si>
    <t xml:space="preserve">High Done           </t>
  </si>
  <si>
    <t xml:space="preserve">Nordic              </t>
  </si>
  <si>
    <t xml:space="preserve">Thats Incranibull   </t>
  </si>
  <si>
    <t xml:space="preserve">Chernak             </t>
  </si>
  <si>
    <t xml:space="preserve">Retrospection       </t>
  </si>
  <si>
    <t xml:space="preserve">Abreed              </t>
  </si>
  <si>
    <t xml:space="preserve">Zancada             </t>
  </si>
  <si>
    <t xml:space="preserve">Hardly Sweet        </t>
  </si>
  <si>
    <t xml:space="preserve">Art Major           </t>
  </si>
  <si>
    <t xml:space="preserve">Pitchanun           </t>
  </si>
  <si>
    <t xml:space="preserve">Angel               </t>
  </si>
  <si>
    <t xml:space="preserve">Shultzy             </t>
  </si>
  <si>
    <t xml:space="preserve">Winifer             </t>
  </si>
  <si>
    <t xml:space="preserve">Corbulo             </t>
  </si>
  <si>
    <t xml:space="preserve">Guns Ablazing       </t>
  </si>
  <si>
    <t xml:space="preserve">Look Sharpish       </t>
  </si>
  <si>
    <t xml:space="preserve">Platinum Spirit     </t>
  </si>
  <si>
    <t xml:space="preserve">Eaton               </t>
  </si>
  <si>
    <t xml:space="preserve">Meteorite           </t>
  </si>
  <si>
    <t xml:space="preserve">Cadboll             </t>
  </si>
  <si>
    <t xml:space="preserve">Ojosan              </t>
  </si>
  <si>
    <t xml:space="preserve">Jungle Sensation    </t>
  </si>
  <si>
    <t xml:space="preserve">Rastelli            </t>
  </si>
  <si>
    <t xml:space="preserve">Chosen Blonde       </t>
  </si>
  <si>
    <t xml:space="preserve">Mutinous            </t>
  </si>
  <si>
    <t xml:space="preserve">Career Change       </t>
  </si>
  <si>
    <t xml:space="preserve">Moon And Back       </t>
  </si>
  <si>
    <t xml:space="preserve">Enfant Rouge        </t>
  </si>
  <si>
    <t xml:space="preserve">Empressive Enuff    </t>
  </si>
  <si>
    <t xml:space="preserve">Star Of Chaos       </t>
  </si>
  <si>
    <t xml:space="preserve">Bundle Of Fun       </t>
  </si>
  <si>
    <t xml:space="preserve">Mrs Sippy           </t>
  </si>
  <si>
    <t xml:space="preserve">Riotous Mischief    </t>
  </si>
  <si>
    <t xml:space="preserve">Bubbly Lass         </t>
  </si>
  <si>
    <t xml:space="preserve">Versilia            </t>
  </si>
  <si>
    <t xml:space="preserve">Arabica             </t>
  </si>
  <si>
    <t xml:space="preserve">Hard Squeeze        </t>
  </si>
  <si>
    <t xml:space="preserve">Mere Fancy          </t>
  </si>
  <si>
    <t xml:space="preserve">Missy Longport      </t>
  </si>
  <si>
    <t xml:space="preserve">Glamdam             </t>
  </si>
  <si>
    <t xml:space="preserve">Bellini Miss        </t>
  </si>
  <si>
    <t xml:space="preserve">Brenlyns Trooper    </t>
  </si>
  <si>
    <t xml:space="preserve">Arktika             </t>
  </si>
  <si>
    <t xml:space="preserve">Freedom Escape      </t>
  </si>
  <si>
    <t xml:space="preserve">Supreme Belief      </t>
  </si>
  <si>
    <t xml:space="preserve">Dunkerry            </t>
  </si>
  <si>
    <t xml:space="preserve">Ima Shelby          </t>
  </si>
  <si>
    <t xml:space="preserve">Indifference        </t>
  </si>
  <si>
    <t xml:space="preserve">See Your Point      </t>
  </si>
  <si>
    <t xml:space="preserve">Ballynora           </t>
  </si>
  <si>
    <t xml:space="preserve">Magnum Bullet       </t>
  </si>
  <si>
    <t xml:space="preserve">Address Melbourne   </t>
  </si>
  <si>
    <t xml:space="preserve">Grinzinger Prince   </t>
  </si>
  <si>
    <t xml:space="preserve">Hesket              </t>
  </si>
  <si>
    <t xml:space="preserve">Our Last Cash       </t>
  </si>
  <si>
    <t xml:space="preserve">Strike Eagle        </t>
  </si>
  <si>
    <t xml:space="preserve">Free Flying Star    </t>
  </si>
  <si>
    <t xml:space="preserve">Quraysha            </t>
  </si>
  <si>
    <t xml:space="preserve">Bluestone Lane      </t>
  </si>
  <si>
    <t xml:space="preserve">Helano              </t>
  </si>
  <si>
    <t xml:space="preserve">Endlessly           </t>
  </si>
  <si>
    <t xml:space="preserve">Girello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</si>
</sst>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6</xdr:row>
      <xdr:rowOff>35381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19C1D-5ADA-B3F8-6F9E-279D22414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0400" cy="1132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88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AB19" sqref="AB19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24.21875" style="9" bestFit="1" customWidth="1"/>
    <col min="4" max="4" width="5.88671875" style="9" bestFit="1" customWidth="1"/>
    <col min="5" max="5" width="5.6640625" style="9" bestFit="1" customWidth="1"/>
    <col min="6" max="6" width="23.77734375" style="9" bestFit="1" customWidth="1"/>
    <col min="7" max="7" width="12.10937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25</v>
      </c>
      <c r="B9" s="5">
        <v>0.78125</v>
      </c>
      <c r="C9" s="1" t="s">
        <v>21</v>
      </c>
      <c r="D9" s="1">
        <v>2</v>
      </c>
      <c r="E9" s="1">
        <v>2</v>
      </c>
      <c r="F9" s="1" t="s">
        <v>23</v>
      </c>
      <c r="G9" s="1">
        <v>82.75</v>
      </c>
      <c r="H9" s="1">
        <f>1+COUNTIFS(A:A,A9,G:G,"&gt;"&amp;G9)</f>
        <v>1</v>
      </c>
      <c r="I9" s="2">
        <f>AVERAGEIF(A:A,A9,G:G)</f>
        <v>48.612222222222222</v>
      </c>
      <c r="J9" s="2">
        <f t="shared" ref="J9:J17" si="0">G9-I9</f>
        <v>34.137777777777778</v>
      </c>
      <c r="K9" s="2">
        <f t="shared" ref="K9:K17" si="1">90+J9</f>
        <v>124.13777777777779</v>
      </c>
      <c r="L9" s="2">
        <f t="shared" ref="L9:L17" si="2">EXP(0.06*K9)</f>
        <v>1716.884631381798</v>
      </c>
      <c r="M9" s="2">
        <f>SUMIF(A:A,A9,L:L)</f>
        <v>3226.1838295313787</v>
      </c>
      <c r="N9" s="3">
        <f t="shared" ref="N9:N17" si="3">L9/M9</f>
        <v>0.53217197844277375</v>
      </c>
      <c r="O9" s="6">
        <f t="shared" ref="O9:O17" si="4">1/N9</f>
        <v>1.8790917983434059</v>
      </c>
      <c r="P9" s="3">
        <f t="shared" ref="P9:P17" si="5">IF(O9&gt;21,"",N9)</f>
        <v>0.53217197844277375</v>
      </c>
      <c r="Q9" s="3">
        <f>IF(ISNUMBER(P9),SUMIF(A:A,A9,P:P),"")</f>
        <v>0.89918103948137285</v>
      </c>
      <c r="R9" s="3">
        <f t="shared" ref="R9:R17" si="6">IFERROR(P9*(1/Q9),"")</f>
        <v>0.59184074738688719</v>
      </c>
      <c r="S9" s="7">
        <f t="shared" ref="S9:S17" si="7">IFERROR(1/R9,"")</f>
        <v>1.6896437165153457</v>
      </c>
    </row>
    <row r="10" spans="1:19" x14ac:dyDescent="0.3">
      <c r="A10" s="1">
        <v>25</v>
      </c>
      <c r="B10" s="5">
        <v>0.78125</v>
      </c>
      <c r="C10" s="1" t="s">
        <v>21</v>
      </c>
      <c r="D10" s="1">
        <v>2</v>
      </c>
      <c r="E10" s="1">
        <v>7</v>
      </c>
      <c r="F10" s="1" t="s">
        <v>26</v>
      </c>
      <c r="G10" s="1">
        <v>56.41</v>
      </c>
      <c r="H10" s="1">
        <f>1+COUNTIFS(A:A,A10,G:G,"&gt;"&amp;G10)</f>
        <v>2</v>
      </c>
      <c r="I10" s="2">
        <f>AVERAGEIF(A:A,A10,G:G)</f>
        <v>48.612222222222222</v>
      </c>
      <c r="J10" s="2">
        <f t="shared" si="0"/>
        <v>7.7977777777777746</v>
      </c>
      <c r="K10" s="2">
        <f t="shared" si="1"/>
        <v>97.797777777777782</v>
      </c>
      <c r="L10" s="2">
        <f t="shared" si="2"/>
        <v>353.49405465016554</v>
      </c>
      <c r="M10" s="2">
        <f>SUMIF(A:A,A10,L:L)</f>
        <v>3226.1838295313787</v>
      </c>
      <c r="N10" s="3">
        <f t="shared" si="3"/>
        <v>0.10957033861939372</v>
      </c>
      <c r="O10" s="6">
        <f t="shared" si="4"/>
        <v>9.1265575392043381</v>
      </c>
      <c r="P10" s="3">
        <f t="shared" si="5"/>
        <v>0.10957033861939372</v>
      </c>
      <c r="Q10" s="3">
        <f>IF(ISNUMBER(P10),SUMIF(A:A,A10,P:P),"")</f>
        <v>0.89918103948137285</v>
      </c>
      <c r="R10" s="3">
        <f t="shared" si="6"/>
        <v>0.12185570403329612</v>
      </c>
      <c r="S10" s="7">
        <f t="shared" si="7"/>
        <v>8.2064274949883167</v>
      </c>
    </row>
    <row r="11" spans="1:19" x14ac:dyDescent="0.3">
      <c r="A11" s="1">
        <v>25</v>
      </c>
      <c r="B11" s="5">
        <v>0.78125</v>
      </c>
      <c r="C11" s="1" t="s">
        <v>21</v>
      </c>
      <c r="D11" s="1">
        <v>2</v>
      </c>
      <c r="E11" s="1">
        <v>5</v>
      </c>
      <c r="F11" s="1" t="s">
        <v>24</v>
      </c>
      <c r="G11" s="1">
        <v>52.67</v>
      </c>
      <c r="H11" s="1">
        <f>1+COUNTIFS(A:A,A11,G:G,"&gt;"&amp;G11)</f>
        <v>3</v>
      </c>
      <c r="I11" s="2">
        <f>AVERAGEIF(A:A,A11,G:G)</f>
        <v>48.612222222222222</v>
      </c>
      <c r="J11" s="2">
        <f t="shared" si="0"/>
        <v>4.0577777777777797</v>
      </c>
      <c r="K11" s="2">
        <f t="shared" si="1"/>
        <v>94.057777777777773</v>
      </c>
      <c r="L11" s="2">
        <f t="shared" si="2"/>
        <v>282.44014913359013</v>
      </c>
      <c r="M11" s="2">
        <f>SUMIF(A:A,A11,L:L)</f>
        <v>3226.1838295313787</v>
      </c>
      <c r="N11" s="3">
        <f t="shared" si="3"/>
        <v>8.7546204450047141E-2</v>
      </c>
      <c r="O11" s="6">
        <f t="shared" si="4"/>
        <v>11.422539746661302</v>
      </c>
      <c r="P11" s="3">
        <f t="shared" si="5"/>
        <v>8.7546204450047141E-2</v>
      </c>
      <c r="Q11" s="3">
        <f>IF(ISNUMBER(P11),SUMIF(A:A,A11,P:P),"")</f>
        <v>0.89918103948137285</v>
      </c>
      <c r="R11" s="3">
        <f t="shared" si="6"/>
        <v>9.736215579072019E-2</v>
      </c>
      <c r="S11" s="7">
        <f t="shared" si="7"/>
        <v>10.270931162920206</v>
      </c>
    </row>
    <row r="12" spans="1:19" x14ac:dyDescent="0.3">
      <c r="A12" s="1">
        <v>25</v>
      </c>
      <c r="B12" s="5">
        <v>0.78125</v>
      </c>
      <c r="C12" s="1" t="s">
        <v>21</v>
      </c>
      <c r="D12" s="1">
        <v>2</v>
      </c>
      <c r="E12" s="1">
        <v>1</v>
      </c>
      <c r="F12" s="1" t="s">
        <v>22</v>
      </c>
      <c r="G12" s="1">
        <v>47.93</v>
      </c>
      <c r="H12" s="1">
        <f>1+COUNTIFS(A:A,A12,G:G,"&gt;"&amp;G12)</f>
        <v>4</v>
      </c>
      <c r="I12" s="2">
        <f>AVERAGEIF(A:A,A12,G:G)</f>
        <v>48.612222222222222</v>
      </c>
      <c r="J12" s="2">
        <f t="shared" si="0"/>
        <v>-0.68222222222222229</v>
      </c>
      <c r="K12" s="2">
        <f t="shared" si="1"/>
        <v>89.317777777777778</v>
      </c>
      <c r="L12" s="2">
        <f t="shared" si="2"/>
        <v>212.52649579090715</v>
      </c>
      <c r="M12" s="2">
        <f>SUMIF(A:A,A12,L:L)</f>
        <v>3226.1838295313787</v>
      </c>
      <c r="N12" s="3">
        <f t="shared" si="3"/>
        <v>6.5875507107038545E-2</v>
      </c>
      <c r="O12" s="6">
        <f t="shared" si="4"/>
        <v>15.180148797566583</v>
      </c>
      <c r="P12" s="3">
        <f t="shared" si="5"/>
        <v>6.5875507107038545E-2</v>
      </c>
      <c r="Q12" s="3">
        <f>IF(ISNUMBER(P12),SUMIF(A:A,A12,P:P),"")</f>
        <v>0.89918103948137285</v>
      </c>
      <c r="R12" s="3">
        <f t="shared" si="6"/>
        <v>7.326167280510501E-2</v>
      </c>
      <c r="S12" s="7">
        <f t="shared" si="7"/>
        <v>13.64970197527783</v>
      </c>
    </row>
    <row r="13" spans="1:19" x14ac:dyDescent="0.3">
      <c r="A13" s="1">
        <v>25</v>
      </c>
      <c r="B13" s="5">
        <v>0.78125</v>
      </c>
      <c r="C13" s="1" t="s">
        <v>21</v>
      </c>
      <c r="D13" s="1">
        <v>2</v>
      </c>
      <c r="E13" s="1">
        <v>11</v>
      </c>
      <c r="F13" s="1" t="s">
        <v>29</v>
      </c>
      <c r="G13" s="1">
        <v>44.42</v>
      </c>
      <c r="H13" s="1">
        <f>1+COUNTIFS(A:A,A13,G:G,"&gt;"&amp;G13)</f>
        <v>5</v>
      </c>
      <c r="I13" s="2">
        <f>AVERAGEIF(A:A,A13,G:G)</f>
        <v>48.612222222222222</v>
      </c>
      <c r="J13" s="2">
        <f t="shared" si="0"/>
        <v>-4.1922222222222203</v>
      </c>
      <c r="K13" s="2">
        <f t="shared" si="1"/>
        <v>85.807777777777773</v>
      </c>
      <c r="L13" s="2">
        <f t="shared" si="2"/>
        <v>172.16729796426742</v>
      </c>
      <c r="M13" s="2">
        <f>SUMIF(A:A,A13,L:L)</f>
        <v>3226.1838295313787</v>
      </c>
      <c r="N13" s="3">
        <f t="shared" si="3"/>
        <v>5.3365619276963421E-2</v>
      </c>
      <c r="O13" s="6">
        <f t="shared" si="4"/>
        <v>18.738656339956961</v>
      </c>
      <c r="P13" s="3">
        <f t="shared" si="5"/>
        <v>5.3365619276963421E-2</v>
      </c>
      <c r="Q13" s="3">
        <f>IF(ISNUMBER(P13),SUMIF(A:A,A13,P:P),"")</f>
        <v>0.89918103948137285</v>
      </c>
      <c r="R13" s="3">
        <f t="shared" si="6"/>
        <v>5.9349137641673919E-2</v>
      </c>
      <c r="S13" s="7">
        <f t="shared" si="7"/>
        <v>16.849444486246714</v>
      </c>
    </row>
    <row r="14" spans="1:19" x14ac:dyDescent="0.3">
      <c r="A14" s="1">
        <v>25</v>
      </c>
      <c r="B14" s="5">
        <v>0.78125</v>
      </c>
      <c r="C14" s="1" t="s">
        <v>21</v>
      </c>
      <c r="D14" s="1">
        <v>2</v>
      </c>
      <c r="E14" s="1">
        <v>8</v>
      </c>
      <c r="F14" s="1" t="s">
        <v>27</v>
      </c>
      <c r="G14" s="1">
        <v>43.55</v>
      </c>
      <c r="H14" s="1">
        <f>1+COUNTIFS(A:A,A14,G:G,"&gt;"&amp;G14)</f>
        <v>6</v>
      </c>
      <c r="I14" s="2">
        <f>AVERAGEIF(A:A,A14,G:G)</f>
        <v>48.612222222222222</v>
      </c>
      <c r="J14" s="2">
        <f t="shared" si="0"/>
        <v>-5.0622222222222248</v>
      </c>
      <c r="K14" s="2">
        <f t="shared" si="1"/>
        <v>84.937777777777768</v>
      </c>
      <c r="L14" s="2">
        <f t="shared" si="2"/>
        <v>163.41070047529314</v>
      </c>
      <c r="M14" s="2">
        <f>SUMIF(A:A,A14,L:L)</f>
        <v>3226.1838295313787</v>
      </c>
      <c r="N14" s="3">
        <f t="shared" si="3"/>
        <v>5.0651391585156344E-2</v>
      </c>
      <c r="O14" s="6">
        <f t="shared" si="4"/>
        <v>19.742794199815336</v>
      </c>
      <c r="P14" s="3">
        <f t="shared" si="5"/>
        <v>5.0651391585156344E-2</v>
      </c>
      <c r="Q14" s="3">
        <f>IF(ISNUMBER(P14),SUMIF(A:A,A14,P:P),"")</f>
        <v>0.89918103948137285</v>
      </c>
      <c r="R14" s="3">
        <f t="shared" si="6"/>
        <v>5.6330582342317762E-2</v>
      </c>
      <c r="S14" s="7">
        <f t="shared" si="7"/>
        <v>17.752346210856771</v>
      </c>
    </row>
    <row r="15" spans="1:19" x14ac:dyDescent="0.3">
      <c r="A15" s="1">
        <v>25</v>
      </c>
      <c r="B15" s="5">
        <v>0.78125</v>
      </c>
      <c r="C15" s="1" t="s">
        <v>21</v>
      </c>
      <c r="D15" s="1">
        <v>2</v>
      </c>
      <c r="E15" s="1">
        <v>9</v>
      </c>
      <c r="F15" s="1" t="s">
        <v>28</v>
      </c>
      <c r="G15" s="1">
        <v>39.17</v>
      </c>
      <c r="H15" s="1">
        <f>1+COUNTIFS(A:A,A15,G:G,"&gt;"&amp;G15)</f>
        <v>7</v>
      </c>
      <c r="I15" s="2">
        <f>AVERAGEIF(A:A,A15,G:G)</f>
        <v>48.612222222222222</v>
      </c>
      <c r="J15" s="2">
        <f t="shared" si="0"/>
        <v>-9.4422222222222203</v>
      </c>
      <c r="K15" s="2">
        <f t="shared" si="1"/>
        <v>80.557777777777773</v>
      </c>
      <c r="L15" s="2">
        <f t="shared" si="2"/>
        <v>125.64577856728806</v>
      </c>
      <c r="M15" s="2">
        <f>SUMIF(A:A,A15,L:L)</f>
        <v>3226.1838295313787</v>
      </c>
      <c r="N15" s="3">
        <f t="shared" si="3"/>
        <v>3.8945635216806232E-2</v>
      </c>
      <c r="O15" s="6">
        <f t="shared" si="4"/>
        <v>25.676818324649368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25</v>
      </c>
      <c r="B16" s="5">
        <v>0.78125</v>
      </c>
      <c r="C16" s="1" t="s">
        <v>21</v>
      </c>
      <c r="D16" s="1">
        <v>2</v>
      </c>
      <c r="E16" s="1">
        <v>6</v>
      </c>
      <c r="F16" s="1" t="s">
        <v>25</v>
      </c>
      <c r="G16" s="1">
        <v>36.270000000000003</v>
      </c>
      <c r="H16" s="1">
        <f>1+COUNTIFS(A:A,A16,G:G,"&gt;"&amp;G16)</f>
        <v>8</v>
      </c>
      <c r="I16" s="2">
        <f>AVERAGEIF(A:A,A16,G:G)</f>
        <v>48.612222222222222</v>
      </c>
      <c r="J16" s="2">
        <f t="shared" si="0"/>
        <v>-12.342222222222219</v>
      </c>
      <c r="K16" s="2">
        <f t="shared" si="1"/>
        <v>77.657777777777781</v>
      </c>
      <c r="L16" s="2">
        <f t="shared" si="2"/>
        <v>105.57975793397044</v>
      </c>
      <c r="M16" s="2">
        <f>SUMIF(A:A,A16,L:L)</f>
        <v>3226.1838295313787</v>
      </c>
      <c r="N16" s="3">
        <f t="shared" si="3"/>
        <v>3.2725896450019248E-2</v>
      </c>
      <c r="O16" s="6">
        <f t="shared" si="4"/>
        <v>30.556840559807242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25</v>
      </c>
      <c r="B17" s="5">
        <v>0.78125</v>
      </c>
      <c r="C17" s="1" t="s">
        <v>21</v>
      </c>
      <c r="D17" s="1">
        <v>2</v>
      </c>
      <c r="E17" s="1">
        <v>13</v>
      </c>
      <c r="F17" s="1" t="s">
        <v>30</v>
      </c>
      <c r="G17" s="1">
        <v>34.340000000000003</v>
      </c>
      <c r="H17" s="1">
        <f>1+COUNTIFS(A:A,A17,G:G,"&gt;"&amp;G17)</f>
        <v>9</v>
      </c>
      <c r="I17" s="2">
        <f>AVERAGEIF(A:A,A17,G:G)</f>
        <v>48.612222222222222</v>
      </c>
      <c r="J17" s="2">
        <f t="shared" si="0"/>
        <v>-14.272222222222219</v>
      </c>
      <c r="K17" s="2">
        <f t="shared" si="1"/>
        <v>75.727777777777789</v>
      </c>
      <c r="L17" s="2">
        <f t="shared" si="2"/>
        <v>94.034963634098347</v>
      </c>
      <c r="M17" s="2">
        <f>SUMIF(A:A,A17,L:L)</f>
        <v>3226.1838295313787</v>
      </c>
      <c r="N17" s="3">
        <f t="shared" si="3"/>
        <v>2.9147428851801497E-2</v>
      </c>
      <c r="O17" s="6">
        <f t="shared" si="4"/>
        <v>34.308343459193097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/>
      <c r="B18" s="5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3"/>
      <c r="O18" s="6"/>
      <c r="P18" s="3"/>
      <c r="Q18" s="3"/>
      <c r="R18" s="3"/>
      <c r="S18" s="7"/>
    </row>
    <row r="19" spans="1:19" x14ac:dyDescent="0.3">
      <c r="A19" s="1">
        <v>28</v>
      </c>
      <c r="B19" s="5">
        <v>0.80208333333333337</v>
      </c>
      <c r="C19" s="1" t="s">
        <v>21</v>
      </c>
      <c r="D19" s="1">
        <v>3</v>
      </c>
      <c r="E19" s="1">
        <v>12</v>
      </c>
      <c r="F19" s="1" t="s">
        <v>41</v>
      </c>
      <c r="G19" s="1">
        <v>81.180000000000007</v>
      </c>
      <c r="H19" s="1">
        <f>1+COUNTIFS(A:A,A19,G:G,"&gt;"&amp;G19)</f>
        <v>1</v>
      </c>
      <c r="I19" s="2">
        <f>AVERAGEIF(A:A,A19,G:G)</f>
        <v>48.555833333333332</v>
      </c>
      <c r="J19" s="2">
        <f t="shared" ref="J19:J37" si="8">G19-I19</f>
        <v>32.624166666666675</v>
      </c>
      <c r="K19" s="2">
        <f t="shared" ref="K19:K37" si="9">90+J19</f>
        <v>122.62416666666667</v>
      </c>
      <c r="L19" s="2">
        <f t="shared" ref="L19:L37" si="10">EXP(0.06*K19)</f>
        <v>1567.8334858147018</v>
      </c>
      <c r="M19" s="2">
        <f>SUMIF(A:A,A19,L:L)</f>
        <v>4001.6201760914255</v>
      </c>
      <c r="N19" s="3">
        <f t="shared" ref="N19:N37" si="11">L19/M19</f>
        <v>0.39179967533702315</v>
      </c>
      <c r="O19" s="6">
        <f t="shared" ref="O19:O37" si="12">1/N19</f>
        <v>2.5523247285486073</v>
      </c>
      <c r="P19" s="3">
        <f t="shared" ref="P19:P37" si="13">IF(O19&gt;21,"",N19)</f>
        <v>0.39179967533702315</v>
      </c>
      <c r="Q19" s="3">
        <f>IF(ISNUMBER(P19),SUMIF(A:A,A19,P:P),"")</f>
        <v>0.86194912180858607</v>
      </c>
      <c r="R19" s="3">
        <f t="shared" ref="R19:R37" si="14">IFERROR(P19*(1/Q19),"")</f>
        <v>0.45455081445518369</v>
      </c>
      <c r="S19" s="7">
        <f t="shared" ref="S19:S37" si="15">IFERROR(1/R19,"")</f>
        <v>2.1999740583428098</v>
      </c>
    </row>
    <row r="20" spans="1:19" x14ac:dyDescent="0.3">
      <c r="A20" s="1">
        <v>28</v>
      </c>
      <c r="B20" s="5">
        <v>0.80208333333333337</v>
      </c>
      <c r="C20" s="1" t="s">
        <v>21</v>
      </c>
      <c r="D20" s="1">
        <v>3</v>
      </c>
      <c r="E20" s="1">
        <v>4</v>
      </c>
      <c r="F20" s="1" t="s">
        <v>33</v>
      </c>
      <c r="G20" s="1">
        <v>59.86</v>
      </c>
      <c r="H20" s="1">
        <f>1+COUNTIFS(A:A,A20,G:G,"&gt;"&amp;G20)</f>
        <v>2</v>
      </c>
      <c r="I20" s="2">
        <f>AVERAGEIF(A:A,A20,G:G)</f>
        <v>48.555833333333332</v>
      </c>
      <c r="J20" s="2">
        <f t="shared" si="8"/>
        <v>11.304166666666667</v>
      </c>
      <c r="K20" s="2">
        <f t="shared" si="9"/>
        <v>101.30416666666667</v>
      </c>
      <c r="L20" s="2">
        <f t="shared" si="10"/>
        <v>436.26506243839242</v>
      </c>
      <c r="M20" s="2">
        <f>SUMIF(A:A,A20,L:L)</f>
        <v>4001.6201760914255</v>
      </c>
      <c r="N20" s="3">
        <f t="shared" si="11"/>
        <v>0.10902210685685652</v>
      </c>
      <c r="O20" s="6">
        <f t="shared" si="12"/>
        <v>9.1724516139921661</v>
      </c>
      <c r="P20" s="3">
        <f t="shared" si="13"/>
        <v>0.10902210685685652</v>
      </c>
      <c r="Q20" s="3">
        <f>IF(ISNUMBER(P20),SUMIF(A:A,A20,P:P),"")</f>
        <v>0.86194912180858607</v>
      </c>
      <c r="R20" s="3">
        <f t="shared" si="14"/>
        <v>0.12648322748806881</v>
      </c>
      <c r="S20" s="7">
        <f t="shared" si="15"/>
        <v>7.9061866135122951</v>
      </c>
    </row>
    <row r="21" spans="1:19" x14ac:dyDescent="0.3">
      <c r="A21" s="1">
        <v>28</v>
      </c>
      <c r="B21" s="5">
        <v>0.80208333333333337</v>
      </c>
      <c r="C21" s="1" t="s">
        <v>21</v>
      </c>
      <c r="D21" s="1">
        <v>3</v>
      </c>
      <c r="E21" s="1">
        <v>2</v>
      </c>
      <c r="F21" s="1" t="s">
        <v>31</v>
      </c>
      <c r="G21" s="1">
        <v>59.17</v>
      </c>
      <c r="H21" s="1">
        <f>1+COUNTIFS(A:A,A21,G:G,"&gt;"&amp;G21)</f>
        <v>3</v>
      </c>
      <c r="I21" s="2">
        <f>AVERAGEIF(A:A,A21,G:G)</f>
        <v>48.555833333333332</v>
      </c>
      <c r="J21" s="2">
        <f t="shared" si="8"/>
        <v>10.614166666666669</v>
      </c>
      <c r="K21" s="2">
        <f t="shared" si="9"/>
        <v>100.61416666666668</v>
      </c>
      <c r="L21" s="2">
        <f t="shared" si="10"/>
        <v>418.5724528354686</v>
      </c>
      <c r="M21" s="2">
        <f>SUMIF(A:A,A21,L:L)</f>
        <v>4001.6201760914255</v>
      </c>
      <c r="N21" s="3">
        <f t="shared" si="11"/>
        <v>0.10460074530219617</v>
      </c>
      <c r="O21" s="6">
        <f t="shared" si="12"/>
        <v>9.5601613268715813</v>
      </c>
      <c r="P21" s="3">
        <f t="shared" si="13"/>
        <v>0.10460074530219617</v>
      </c>
      <c r="Q21" s="3">
        <f>IF(ISNUMBER(P21),SUMIF(A:A,A21,P:P),"")</f>
        <v>0.86194912180858607</v>
      </c>
      <c r="R21" s="3">
        <f t="shared" si="14"/>
        <v>0.12135373498927349</v>
      </c>
      <c r="S21" s="7">
        <f t="shared" si="15"/>
        <v>8.2403726600453666</v>
      </c>
    </row>
    <row r="22" spans="1:19" x14ac:dyDescent="0.3">
      <c r="A22" s="1">
        <v>28</v>
      </c>
      <c r="B22" s="5">
        <v>0.80208333333333337</v>
      </c>
      <c r="C22" s="1" t="s">
        <v>21</v>
      </c>
      <c r="D22" s="1">
        <v>3</v>
      </c>
      <c r="E22" s="1">
        <v>9</v>
      </c>
      <c r="F22" s="1" t="s">
        <v>38</v>
      </c>
      <c r="G22" s="1">
        <v>57.58</v>
      </c>
      <c r="H22" s="1">
        <f>1+COUNTIFS(A:A,A22,G:G,"&gt;"&amp;G22)</f>
        <v>4</v>
      </c>
      <c r="I22" s="2">
        <f>AVERAGEIF(A:A,A22,G:G)</f>
        <v>48.555833333333332</v>
      </c>
      <c r="J22" s="2">
        <f t="shared" si="8"/>
        <v>9.024166666666666</v>
      </c>
      <c r="K22" s="2">
        <f t="shared" si="9"/>
        <v>99.024166666666673</v>
      </c>
      <c r="L22" s="2">
        <f t="shared" si="10"/>
        <v>380.48623478568362</v>
      </c>
      <c r="M22" s="2">
        <f>SUMIF(A:A,A22,L:L)</f>
        <v>4001.6201760914255</v>
      </c>
      <c r="N22" s="3">
        <f t="shared" si="11"/>
        <v>9.5083045877013439E-2</v>
      </c>
      <c r="O22" s="6">
        <f t="shared" si="12"/>
        <v>10.51712206709769</v>
      </c>
      <c r="P22" s="3">
        <f t="shared" si="13"/>
        <v>9.5083045877013439E-2</v>
      </c>
      <c r="Q22" s="3">
        <f>IF(ISNUMBER(P22),SUMIF(A:A,A22,P:P),"")</f>
        <v>0.86194912180858607</v>
      </c>
      <c r="R22" s="3">
        <f t="shared" si="14"/>
        <v>0.11031166860232457</v>
      </c>
      <c r="S22" s="7">
        <f t="shared" si="15"/>
        <v>9.0652241296885556</v>
      </c>
    </row>
    <row r="23" spans="1:19" x14ac:dyDescent="0.3">
      <c r="A23" s="1">
        <v>28</v>
      </c>
      <c r="B23" s="5">
        <v>0.80208333333333337</v>
      </c>
      <c r="C23" s="1" t="s">
        <v>21</v>
      </c>
      <c r="D23" s="1">
        <v>3</v>
      </c>
      <c r="E23" s="1">
        <v>13</v>
      </c>
      <c r="F23" s="1" t="s">
        <v>20</v>
      </c>
      <c r="G23" s="1">
        <v>49.46</v>
      </c>
      <c r="H23" s="1">
        <f>1+COUNTIFS(A:A,A23,G:G,"&gt;"&amp;G23)</f>
        <v>5</v>
      </c>
      <c r="I23" s="2">
        <f>AVERAGEIF(A:A,A23,G:G)</f>
        <v>48.555833333333332</v>
      </c>
      <c r="J23" s="2">
        <f t="shared" si="8"/>
        <v>0.90416666666666856</v>
      </c>
      <c r="K23" s="2">
        <f t="shared" si="9"/>
        <v>90.904166666666669</v>
      </c>
      <c r="L23" s="2">
        <f t="shared" si="10"/>
        <v>233.74949319109328</v>
      </c>
      <c r="M23" s="2">
        <f>SUMIF(A:A,A23,L:L)</f>
        <v>4001.6201760914255</v>
      </c>
      <c r="N23" s="3">
        <f t="shared" si="11"/>
        <v>5.8413713172399989E-2</v>
      </c>
      <c r="O23" s="6">
        <f t="shared" si="12"/>
        <v>17.119267817278427</v>
      </c>
      <c r="P23" s="3">
        <f t="shared" si="13"/>
        <v>5.8413713172399989E-2</v>
      </c>
      <c r="Q23" s="3">
        <f>IF(ISNUMBER(P23),SUMIF(A:A,A23,P:P),"")</f>
        <v>0.86194912180858607</v>
      </c>
      <c r="R23" s="3">
        <f t="shared" si="14"/>
        <v>6.776932848406797E-2</v>
      </c>
      <c r="S23" s="7">
        <f t="shared" si="15"/>
        <v>14.75593786110913</v>
      </c>
    </row>
    <row r="24" spans="1:19" x14ac:dyDescent="0.3">
      <c r="A24" s="1">
        <v>28</v>
      </c>
      <c r="B24" s="5">
        <v>0.80208333333333337</v>
      </c>
      <c r="C24" s="1" t="s">
        <v>21</v>
      </c>
      <c r="D24" s="1">
        <v>3</v>
      </c>
      <c r="E24" s="1">
        <v>10</v>
      </c>
      <c r="F24" s="1" t="s">
        <v>39</v>
      </c>
      <c r="G24" s="1">
        <v>48.55</v>
      </c>
      <c r="H24" s="1">
        <f>1+COUNTIFS(A:A,A24,G:G,"&gt;"&amp;G24)</f>
        <v>6</v>
      </c>
      <c r="I24" s="2">
        <f>AVERAGEIF(A:A,A24,G:G)</f>
        <v>48.555833333333332</v>
      </c>
      <c r="J24" s="2">
        <f t="shared" si="8"/>
        <v>-5.8333333333351334E-3</v>
      </c>
      <c r="K24" s="2">
        <f t="shared" si="9"/>
        <v>89.994166666666672</v>
      </c>
      <c r="L24" s="2">
        <f t="shared" si="10"/>
        <v>221.32893751807669</v>
      </c>
      <c r="M24" s="2">
        <f>SUMIF(A:A,A24,L:L)</f>
        <v>4001.6201760914255</v>
      </c>
      <c r="N24" s="3">
        <f t="shared" si="11"/>
        <v>5.530983146287994E-2</v>
      </c>
      <c r="O24" s="6">
        <f t="shared" si="12"/>
        <v>18.079968308547993</v>
      </c>
      <c r="P24" s="3">
        <f t="shared" si="13"/>
        <v>5.530983146287994E-2</v>
      </c>
      <c r="Q24" s="3">
        <f>IF(ISNUMBER(P24),SUMIF(A:A,A24,P:P),"")</f>
        <v>0.86194912180858607</v>
      </c>
      <c r="R24" s="3">
        <f t="shared" si="14"/>
        <v>6.4168325094207418E-2</v>
      </c>
      <c r="S24" s="7">
        <f t="shared" si="15"/>
        <v>15.584012805880009</v>
      </c>
    </row>
    <row r="25" spans="1:19" x14ac:dyDescent="0.3">
      <c r="A25" s="1">
        <v>28</v>
      </c>
      <c r="B25" s="5">
        <v>0.80208333333333337</v>
      </c>
      <c r="C25" s="1" t="s">
        <v>21</v>
      </c>
      <c r="D25" s="1">
        <v>3</v>
      </c>
      <c r="E25" s="1">
        <v>11</v>
      </c>
      <c r="F25" s="1" t="s">
        <v>40</v>
      </c>
      <c r="G25" s="1">
        <v>46.09</v>
      </c>
      <c r="H25" s="1">
        <f>1+COUNTIFS(A:A,A25,G:G,"&gt;"&amp;G25)</f>
        <v>7</v>
      </c>
      <c r="I25" s="2">
        <f>AVERAGEIF(A:A,A25,G:G)</f>
        <v>48.555833333333332</v>
      </c>
      <c r="J25" s="2">
        <f t="shared" si="8"/>
        <v>-2.4658333333333289</v>
      </c>
      <c r="K25" s="2">
        <f t="shared" si="9"/>
        <v>87.534166666666664</v>
      </c>
      <c r="L25" s="2">
        <f t="shared" si="10"/>
        <v>190.95733001010737</v>
      </c>
      <c r="M25" s="2">
        <f>SUMIF(A:A,A25,L:L)</f>
        <v>4001.6201760914255</v>
      </c>
      <c r="N25" s="3">
        <f t="shared" si="11"/>
        <v>4.7720003800216883E-2</v>
      </c>
      <c r="O25" s="6">
        <f t="shared" si="12"/>
        <v>20.955572513920359</v>
      </c>
      <c r="P25" s="3">
        <f t="shared" si="13"/>
        <v>4.7720003800216883E-2</v>
      </c>
      <c r="Q25" s="3">
        <f>IF(ISNUMBER(P25),SUMIF(A:A,A25,P:P),"")</f>
        <v>0.86194912180858607</v>
      </c>
      <c r="R25" s="3">
        <f t="shared" si="14"/>
        <v>5.5362900886874053E-2</v>
      </c>
      <c r="S25" s="7">
        <f t="shared" si="15"/>
        <v>18.062637325369799</v>
      </c>
    </row>
    <row r="26" spans="1:19" x14ac:dyDescent="0.3">
      <c r="A26" s="1">
        <v>28</v>
      </c>
      <c r="B26" s="5">
        <v>0.80208333333333337</v>
      </c>
      <c r="C26" s="1" t="s">
        <v>21</v>
      </c>
      <c r="D26" s="1">
        <v>3</v>
      </c>
      <c r="E26" s="1">
        <v>5</v>
      </c>
      <c r="F26" s="1" t="s">
        <v>34</v>
      </c>
      <c r="G26" s="1">
        <v>44.03</v>
      </c>
      <c r="H26" s="1">
        <f>1+COUNTIFS(A:A,A26,G:G,"&gt;"&amp;G26)</f>
        <v>8</v>
      </c>
      <c r="I26" s="2">
        <f>AVERAGEIF(A:A,A26,G:G)</f>
        <v>48.555833333333332</v>
      </c>
      <c r="J26" s="2">
        <f t="shared" si="8"/>
        <v>-4.5258333333333312</v>
      </c>
      <c r="K26" s="2">
        <f t="shared" si="9"/>
        <v>85.474166666666662</v>
      </c>
      <c r="L26" s="2">
        <f t="shared" si="10"/>
        <v>168.75534443887153</v>
      </c>
      <c r="M26" s="2">
        <f>SUMIF(A:A,A26,L:L)</f>
        <v>4001.6201760914255</v>
      </c>
      <c r="N26" s="3">
        <f t="shared" si="11"/>
        <v>4.2171754692546304E-2</v>
      </c>
      <c r="O26" s="6">
        <f t="shared" si="12"/>
        <v>23.712553752873511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28</v>
      </c>
      <c r="B27" s="5">
        <v>0.80208333333333337</v>
      </c>
      <c r="C27" s="1" t="s">
        <v>21</v>
      </c>
      <c r="D27" s="1">
        <v>3</v>
      </c>
      <c r="E27" s="1">
        <v>3</v>
      </c>
      <c r="F27" s="1" t="s">
        <v>32</v>
      </c>
      <c r="G27" s="1">
        <v>39.229999999999997</v>
      </c>
      <c r="H27" s="1">
        <f>1+COUNTIFS(A:A,A27,G:G,"&gt;"&amp;G27)</f>
        <v>9</v>
      </c>
      <c r="I27" s="2">
        <f>AVERAGEIF(A:A,A27,G:G)</f>
        <v>48.555833333333332</v>
      </c>
      <c r="J27" s="2">
        <f t="shared" si="8"/>
        <v>-9.3258333333333354</v>
      </c>
      <c r="K27" s="2">
        <f t="shared" si="9"/>
        <v>80.674166666666665</v>
      </c>
      <c r="L27" s="2">
        <f t="shared" si="10"/>
        <v>126.52627574533614</v>
      </c>
      <c r="M27" s="2">
        <f>SUMIF(A:A,A27,L:L)</f>
        <v>4001.6201760914255</v>
      </c>
      <c r="N27" s="3">
        <f t="shared" si="11"/>
        <v>3.1618761945797769E-2</v>
      </c>
      <c r="O27" s="6">
        <f t="shared" si="12"/>
        <v>31.626791767313428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28</v>
      </c>
      <c r="B28" s="5">
        <v>0.80208333333333337</v>
      </c>
      <c r="C28" s="1" t="s">
        <v>21</v>
      </c>
      <c r="D28" s="1">
        <v>3</v>
      </c>
      <c r="E28" s="1">
        <v>7</v>
      </c>
      <c r="F28" s="1" t="s">
        <v>36</v>
      </c>
      <c r="G28" s="1">
        <v>36.03</v>
      </c>
      <c r="H28" s="1">
        <f>1+COUNTIFS(A:A,A28,G:G,"&gt;"&amp;G28)</f>
        <v>10</v>
      </c>
      <c r="I28" s="2">
        <f>AVERAGEIF(A:A,A28,G:G)</f>
        <v>48.555833333333332</v>
      </c>
      <c r="J28" s="2">
        <f t="shared" si="8"/>
        <v>-12.525833333333331</v>
      </c>
      <c r="K28" s="2">
        <f t="shared" si="9"/>
        <v>77.474166666666662</v>
      </c>
      <c r="L28" s="2">
        <f t="shared" si="10"/>
        <v>104.42300441729844</v>
      </c>
      <c r="M28" s="2">
        <f>SUMIF(A:A,A28,L:L)</f>
        <v>4001.6201760914255</v>
      </c>
      <c r="N28" s="3">
        <f t="shared" si="11"/>
        <v>2.6095181407070324E-2</v>
      </c>
      <c r="O28" s="6">
        <f t="shared" si="12"/>
        <v>38.321251130641933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28</v>
      </c>
      <c r="B29" s="5">
        <v>0.80208333333333337</v>
      </c>
      <c r="C29" s="1" t="s">
        <v>21</v>
      </c>
      <c r="D29" s="1">
        <v>3</v>
      </c>
      <c r="E29" s="1">
        <v>6</v>
      </c>
      <c r="F29" s="1" t="s">
        <v>35</v>
      </c>
      <c r="G29" s="1">
        <v>32.26</v>
      </c>
      <c r="H29" s="1">
        <f>1+COUNTIFS(A:A,A29,G:G,"&gt;"&amp;G29)</f>
        <v>11</v>
      </c>
      <c r="I29" s="2">
        <f>AVERAGEIF(A:A,A29,G:G)</f>
        <v>48.555833333333332</v>
      </c>
      <c r="J29" s="2">
        <f t="shared" si="8"/>
        <v>-16.295833333333334</v>
      </c>
      <c r="K29" s="2">
        <f t="shared" si="9"/>
        <v>73.704166666666666</v>
      </c>
      <c r="L29" s="2">
        <f t="shared" si="10"/>
        <v>83.283462495714232</v>
      </c>
      <c r="M29" s="2">
        <f>SUMIF(A:A,A29,L:L)</f>
        <v>4001.6201760914255</v>
      </c>
      <c r="N29" s="3">
        <f t="shared" si="11"/>
        <v>2.081243567125883E-2</v>
      </c>
      <c r="O29" s="6">
        <f t="shared" si="12"/>
        <v>48.0481965587988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28</v>
      </c>
      <c r="B30" s="5">
        <v>0.80208333333333337</v>
      </c>
      <c r="C30" s="1" t="s">
        <v>21</v>
      </c>
      <c r="D30" s="1">
        <v>3</v>
      </c>
      <c r="E30" s="1">
        <v>8</v>
      </c>
      <c r="F30" s="1" t="s">
        <v>37</v>
      </c>
      <c r="G30" s="1">
        <v>29.23</v>
      </c>
      <c r="H30" s="1">
        <f>1+COUNTIFS(A:A,A30,G:G,"&gt;"&amp;G30)</f>
        <v>12</v>
      </c>
      <c r="I30" s="2">
        <f>AVERAGEIF(A:A,A30,G:G)</f>
        <v>48.555833333333332</v>
      </c>
      <c r="J30" s="2">
        <f t="shared" si="8"/>
        <v>-19.325833333333332</v>
      </c>
      <c r="K30" s="2">
        <f t="shared" si="9"/>
        <v>70.674166666666665</v>
      </c>
      <c r="L30" s="2">
        <f t="shared" si="10"/>
        <v>69.439092400681886</v>
      </c>
      <c r="M30" s="2">
        <f>SUMIF(A:A,A30,L:L)</f>
        <v>4001.6201760914255</v>
      </c>
      <c r="N30" s="3">
        <f t="shared" si="11"/>
        <v>1.7352744474740823E-2</v>
      </c>
      <c r="O30" s="6">
        <f t="shared" si="12"/>
        <v>57.627771875257551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30</v>
      </c>
      <c r="B32" s="5">
        <v>0.82291666666666663</v>
      </c>
      <c r="C32" s="1" t="s">
        <v>21</v>
      </c>
      <c r="D32" s="1">
        <v>4</v>
      </c>
      <c r="E32" s="1">
        <v>2</v>
      </c>
      <c r="F32" s="1" t="s">
        <v>42</v>
      </c>
      <c r="G32" s="1">
        <v>56.85</v>
      </c>
      <c r="H32" s="1">
        <f>1+COUNTIFS(A:A,A32,G:G,"&gt;"&amp;G32)</f>
        <v>1</v>
      </c>
      <c r="I32" s="2">
        <f>AVERAGEIF(A:A,A32,G:G)</f>
        <v>46.918750000000003</v>
      </c>
      <c r="J32" s="2">
        <f t="shared" si="8"/>
        <v>9.9312499999999986</v>
      </c>
      <c r="K32" s="2">
        <f t="shared" si="9"/>
        <v>99.931250000000006</v>
      </c>
      <c r="L32" s="2">
        <f t="shared" si="10"/>
        <v>401.7680773015648</v>
      </c>
      <c r="M32" s="2">
        <f>SUMIF(A:A,A32,L:L)</f>
        <v>1868.0057109876666</v>
      </c>
      <c r="N32" s="3">
        <f t="shared" si="11"/>
        <v>0.21507861294981739</v>
      </c>
      <c r="O32" s="6">
        <f t="shared" si="12"/>
        <v>4.6494627535715143</v>
      </c>
      <c r="P32" s="3">
        <f t="shared" si="13"/>
        <v>0.21507861294981739</v>
      </c>
      <c r="Q32" s="3">
        <f>IF(ISNUMBER(P32),SUMIF(A:A,A32,P:P),"")</f>
        <v>1.0000000000000002</v>
      </c>
      <c r="R32" s="3">
        <f t="shared" si="14"/>
        <v>0.21507861294981734</v>
      </c>
      <c r="S32" s="7">
        <f t="shared" si="15"/>
        <v>4.6494627535715161</v>
      </c>
    </row>
    <row r="33" spans="1:19" x14ac:dyDescent="0.3">
      <c r="A33" s="1">
        <v>30</v>
      </c>
      <c r="B33" s="5">
        <v>0.82291666666666663</v>
      </c>
      <c r="C33" s="1" t="s">
        <v>21</v>
      </c>
      <c r="D33" s="1">
        <v>4</v>
      </c>
      <c r="E33" s="1">
        <v>10</v>
      </c>
      <c r="F33" s="1" t="s">
        <v>47</v>
      </c>
      <c r="G33" s="1">
        <v>51.3</v>
      </c>
      <c r="H33" s="1">
        <f>1+COUNTIFS(A:A,A33,G:G,"&gt;"&amp;G33)</f>
        <v>2</v>
      </c>
      <c r="I33" s="2">
        <f>AVERAGEIF(A:A,A33,G:G)</f>
        <v>46.918750000000003</v>
      </c>
      <c r="J33" s="2">
        <f t="shared" si="8"/>
        <v>4.3812499999999943</v>
      </c>
      <c r="K33" s="2">
        <f t="shared" si="9"/>
        <v>94.381249999999994</v>
      </c>
      <c r="L33" s="2">
        <f t="shared" si="10"/>
        <v>287.97538277300441</v>
      </c>
      <c r="M33" s="2">
        <f>SUMIF(A:A,A33,L:L)</f>
        <v>1868.0057109876666</v>
      </c>
      <c r="N33" s="3">
        <f t="shared" si="11"/>
        <v>0.15416193916277901</v>
      </c>
      <c r="O33" s="6">
        <f t="shared" si="12"/>
        <v>6.4866853999812744</v>
      </c>
      <c r="P33" s="3">
        <f t="shared" si="13"/>
        <v>0.15416193916277901</v>
      </c>
      <c r="Q33" s="3">
        <f>IF(ISNUMBER(P33),SUMIF(A:A,A33,P:P),"")</f>
        <v>1.0000000000000002</v>
      </c>
      <c r="R33" s="3">
        <f t="shared" si="14"/>
        <v>0.15416193916277898</v>
      </c>
      <c r="S33" s="7">
        <f t="shared" si="15"/>
        <v>6.4866853999812752</v>
      </c>
    </row>
    <row r="34" spans="1:19" x14ac:dyDescent="0.3">
      <c r="A34" s="1">
        <v>30</v>
      </c>
      <c r="B34" s="5">
        <v>0.82291666666666663</v>
      </c>
      <c r="C34" s="1" t="s">
        <v>21</v>
      </c>
      <c r="D34" s="1">
        <v>4</v>
      </c>
      <c r="E34" s="1">
        <v>11</v>
      </c>
      <c r="F34" s="1" t="s">
        <v>48</v>
      </c>
      <c r="G34" s="1">
        <v>48.5</v>
      </c>
      <c r="H34" s="1">
        <f>1+COUNTIFS(A:A,A34,G:G,"&gt;"&amp;G34)</f>
        <v>3</v>
      </c>
      <c r="I34" s="2">
        <f>AVERAGEIF(A:A,A34,G:G)</f>
        <v>46.918750000000003</v>
      </c>
      <c r="J34" s="2">
        <f t="shared" si="8"/>
        <v>1.5812499999999972</v>
      </c>
      <c r="K34" s="2">
        <f t="shared" si="9"/>
        <v>91.581249999999997</v>
      </c>
      <c r="L34" s="2">
        <f t="shared" si="10"/>
        <v>243.44109412194166</v>
      </c>
      <c r="M34" s="2">
        <f>SUMIF(A:A,A34,L:L)</f>
        <v>1868.0057109876666</v>
      </c>
      <c r="N34" s="3">
        <f t="shared" si="11"/>
        <v>0.1303213864336783</v>
      </c>
      <c r="O34" s="6">
        <f t="shared" si="12"/>
        <v>7.6733376413924876</v>
      </c>
      <c r="P34" s="3">
        <f t="shared" si="13"/>
        <v>0.1303213864336783</v>
      </c>
      <c r="Q34" s="3">
        <f>IF(ISNUMBER(P34),SUMIF(A:A,A34,P:P),"")</f>
        <v>1.0000000000000002</v>
      </c>
      <c r="R34" s="3">
        <f t="shared" si="14"/>
        <v>0.13032138643367827</v>
      </c>
      <c r="S34" s="7">
        <f t="shared" si="15"/>
        <v>7.6733376413924894</v>
      </c>
    </row>
    <row r="35" spans="1:19" x14ac:dyDescent="0.3">
      <c r="A35" s="1">
        <v>30</v>
      </c>
      <c r="B35" s="5">
        <v>0.82291666666666663</v>
      </c>
      <c r="C35" s="1" t="s">
        <v>21</v>
      </c>
      <c r="D35" s="1">
        <v>4</v>
      </c>
      <c r="E35" s="1">
        <v>3</v>
      </c>
      <c r="F35" s="1" t="s">
        <v>43</v>
      </c>
      <c r="G35" s="1">
        <v>47.93</v>
      </c>
      <c r="H35" s="1">
        <f>1+COUNTIFS(A:A,A35,G:G,"&gt;"&amp;G35)</f>
        <v>4</v>
      </c>
      <c r="I35" s="2">
        <f>AVERAGEIF(A:A,A35,G:G)</f>
        <v>46.918750000000003</v>
      </c>
      <c r="J35" s="2">
        <f t="shared" si="8"/>
        <v>1.0112499999999969</v>
      </c>
      <c r="K35" s="2">
        <f t="shared" si="9"/>
        <v>91.01124999999999</v>
      </c>
      <c r="L35" s="2">
        <f t="shared" si="10"/>
        <v>235.25616869686954</v>
      </c>
      <c r="M35" s="2">
        <f>SUMIF(A:A,A35,L:L)</f>
        <v>1868.0057109876666</v>
      </c>
      <c r="N35" s="3">
        <f t="shared" si="11"/>
        <v>0.12593974810306285</v>
      </c>
      <c r="O35" s="6">
        <f t="shared" si="12"/>
        <v>7.9403049081982404</v>
      </c>
      <c r="P35" s="3">
        <f t="shared" si="13"/>
        <v>0.12593974810306285</v>
      </c>
      <c r="Q35" s="3">
        <f>IF(ISNUMBER(P35),SUMIF(A:A,A35,P:P),"")</f>
        <v>1.0000000000000002</v>
      </c>
      <c r="R35" s="3">
        <f t="shared" si="14"/>
        <v>0.12593974810306283</v>
      </c>
      <c r="S35" s="7">
        <f t="shared" si="15"/>
        <v>7.9403049081982422</v>
      </c>
    </row>
    <row r="36" spans="1:19" x14ac:dyDescent="0.3">
      <c r="A36" s="1">
        <v>30</v>
      </c>
      <c r="B36" s="5">
        <v>0.82291666666666663</v>
      </c>
      <c r="C36" s="1" t="s">
        <v>21</v>
      </c>
      <c r="D36" s="1">
        <v>4</v>
      </c>
      <c r="E36" s="1">
        <v>6</v>
      </c>
      <c r="F36" s="1" t="s">
        <v>44</v>
      </c>
      <c r="G36" s="1">
        <v>45.71</v>
      </c>
      <c r="H36" s="1">
        <f>1+COUNTIFS(A:A,A36,G:G,"&gt;"&amp;G36)</f>
        <v>5</v>
      </c>
      <c r="I36" s="2">
        <f>AVERAGEIF(A:A,A36,G:G)</f>
        <v>46.918750000000003</v>
      </c>
      <c r="J36" s="2">
        <f t="shared" si="8"/>
        <v>-1.208750000000002</v>
      </c>
      <c r="K36" s="2">
        <f t="shared" si="9"/>
        <v>88.791249999999991</v>
      </c>
      <c r="L36" s="2">
        <f t="shared" si="10"/>
        <v>205.91737580357861</v>
      </c>
      <c r="M36" s="2">
        <f>SUMIF(A:A,A36,L:L)</f>
        <v>1868.0057109876666</v>
      </c>
      <c r="N36" s="3">
        <f t="shared" si="11"/>
        <v>0.11023380420753873</v>
      </c>
      <c r="O36" s="6">
        <f t="shared" si="12"/>
        <v>9.0716274121982217</v>
      </c>
      <c r="P36" s="3">
        <f t="shared" si="13"/>
        <v>0.11023380420753873</v>
      </c>
      <c r="Q36" s="3">
        <f>IF(ISNUMBER(P36),SUMIF(A:A,A36,P:P),"")</f>
        <v>1.0000000000000002</v>
      </c>
      <c r="R36" s="3">
        <f t="shared" si="14"/>
        <v>0.1102338042075387</v>
      </c>
      <c r="S36" s="7">
        <f t="shared" si="15"/>
        <v>9.0716274121982234</v>
      </c>
    </row>
    <row r="37" spans="1:19" x14ac:dyDescent="0.3">
      <c r="A37" s="1">
        <v>30</v>
      </c>
      <c r="B37" s="5">
        <v>0.82291666666666663</v>
      </c>
      <c r="C37" s="1" t="s">
        <v>21</v>
      </c>
      <c r="D37" s="1">
        <v>4</v>
      </c>
      <c r="E37" s="1">
        <v>7</v>
      </c>
      <c r="F37" s="1" t="s">
        <v>45</v>
      </c>
      <c r="G37" s="1">
        <v>44.88</v>
      </c>
      <c r="H37" s="1">
        <f>1+COUNTIFS(A:A,A37,G:G,"&gt;"&amp;G37)</f>
        <v>6</v>
      </c>
      <c r="I37" s="2">
        <f>AVERAGEIF(A:A,A37,G:G)</f>
        <v>46.918750000000003</v>
      </c>
      <c r="J37" s="2">
        <f t="shared" si="8"/>
        <v>-2.0387500000000003</v>
      </c>
      <c r="K37" s="2">
        <f t="shared" si="9"/>
        <v>87.961250000000007</v>
      </c>
      <c r="L37" s="2">
        <f t="shared" si="10"/>
        <v>195.91384573146621</v>
      </c>
      <c r="M37" s="2">
        <f>SUMIF(A:A,A37,L:L)</f>
        <v>1868.0057109876666</v>
      </c>
      <c r="N37" s="3">
        <f t="shared" si="11"/>
        <v>0.10487861176178155</v>
      </c>
      <c r="O37" s="6">
        <f t="shared" si="12"/>
        <v>9.5348325383193764</v>
      </c>
      <c r="P37" s="3">
        <f t="shared" si="13"/>
        <v>0.10487861176178155</v>
      </c>
      <c r="Q37" s="3">
        <f>IF(ISNUMBER(P37),SUMIF(A:A,A37,P:P),"")</f>
        <v>1.0000000000000002</v>
      </c>
      <c r="R37" s="3">
        <f t="shared" si="14"/>
        <v>0.10487861176178152</v>
      </c>
      <c r="S37" s="7">
        <f t="shared" si="15"/>
        <v>9.5348325383193782</v>
      </c>
    </row>
    <row r="38" spans="1:19" x14ac:dyDescent="0.3">
      <c r="A38" s="1">
        <v>30</v>
      </c>
      <c r="B38" s="5">
        <v>0.82291666666666663</v>
      </c>
      <c r="C38" s="1" t="s">
        <v>21</v>
      </c>
      <c r="D38" s="1">
        <v>4</v>
      </c>
      <c r="E38" s="1">
        <v>13</v>
      </c>
      <c r="F38" s="1" t="s">
        <v>49</v>
      </c>
      <c r="G38" s="1">
        <v>42.76</v>
      </c>
      <c r="H38" s="1">
        <f>1+COUNTIFS(A:A,A38,G:G,"&gt;"&amp;G38)</f>
        <v>7</v>
      </c>
      <c r="I38" s="2">
        <f>AVERAGEIF(A:A,A38,G:G)</f>
        <v>46.918750000000003</v>
      </c>
      <c r="J38" s="2">
        <f t="shared" ref="J38:J64" si="16">G38-I38</f>
        <v>-4.1587500000000048</v>
      </c>
      <c r="K38" s="2">
        <f t="shared" ref="K38:K64" si="17">90+J38</f>
        <v>85.841250000000002</v>
      </c>
      <c r="L38" s="2">
        <f t="shared" ref="L38:L64" si="18">EXP(0.06*K38)</f>
        <v>172.51341473026264</v>
      </c>
      <c r="M38" s="2">
        <f>SUMIF(A:A,A38,L:L)</f>
        <v>1868.0057109876666</v>
      </c>
      <c r="N38" s="3">
        <f t="shared" ref="N38:N64" si="19">L38/M38</f>
        <v>9.2351652736141793E-2</v>
      </c>
      <c r="O38" s="6">
        <f t="shared" ref="O38:O64" si="20">1/N38</f>
        <v>10.828176544464268</v>
      </c>
      <c r="P38" s="3">
        <f t="shared" ref="P38:P64" si="21">IF(O38&gt;21,"",N38)</f>
        <v>9.2351652736141793E-2</v>
      </c>
      <c r="Q38" s="3">
        <f>IF(ISNUMBER(P38),SUMIF(A:A,A38,P:P),"")</f>
        <v>1.0000000000000002</v>
      </c>
      <c r="R38" s="3">
        <f t="shared" ref="R38:R64" si="22">IFERROR(P38*(1/Q38),"")</f>
        <v>9.2351652736141779E-2</v>
      </c>
      <c r="S38" s="7">
        <f t="shared" ref="S38:S64" si="23">IFERROR(1/R38,"")</f>
        <v>10.82817654446427</v>
      </c>
    </row>
    <row r="39" spans="1:19" x14ac:dyDescent="0.3">
      <c r="A39" s="1">
        <v>30</v>
      </c>
      <c r="B39" s="5">
        <v>0.82291666666666663</v>
      </c>
      <c r="C39" s="1" t="s">
        <v>21</v>
      </c>
      <c r="D39" s="1">
        <v>4</v>
      </c>
      <c r="E39" s="1">
        <v>8</v>
      </c>
      <c r="F39" s="1" t="s">
        <v>46</v>
      </c>
      <c r="G39" s="1">
        <v>37.42</v>
      </c>
      <c r="H39" s="1">
        <f>1+COUNTIFS(A:A,A39,G:G,"&gt;"&amp;G39)</f>
        <v>8</v>
      </c>
      <c r="I39" s="2">
        <f>AVERAGEIF(A:A,A39,G:G)</f>
        <v>46.918750000000003</v>
      </c>
      <c r="J39" s="2">
        <f t="shared" si="16"/>
        <v>-9.4987500000000011</v>
      </c>
      <c r="K39" s="2">
        <f t="shared" si="17"/>
        <v>80.501249999999999</v>
      </c>
      <c r="L39" s="2">
        <f t="shared" si="18"/>
        <v>125.22035182897892</v>
      </c>
      <c r="M39" s="2">
        <f>SUMIF(A:A,A39,L:L)</f>
        <v>1868.0057109876666</v>
      </c>
      <c r="N39" s="3">
        <f t="shared" si="19"/>
        <v>6.7034244645200483E-2</v>
      </c>
      <c r="O39" s="6">
        <f t="shared" si="20"/>
        <v>14.917748462637418</v>
      </c>
      <c r="P39" s="3">
        <f t="shared" si="21"/>
        <v>6.7034244645200483E-2</v>
      </c>
      <c r="Q39" s="3">
        <f>IF(ISNUMBER(P39),SUMIF(A:A,A39,P:P),"")</f>
        <v>1.0000000000000002</v>
      </c>
      <c r="R39" s="3">
        <f t="shared" si="22"/>
        <v>6.7034244645200469E-2</v>
      </c>
      <c r="S39" s="7">
        <f t="shared" si="23"/>
        <v>14.917748462637419</v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32</v>
      </c>
      <c r="B41" s="5">
        <v>0.84375</v>
      </c>
      <c r="C41" s="1" t="s">
        <v>21</v>
      </c>
      <c r="D41" s="1">
        <v>5</v>
      </c>
      <c r="E41" s="1">
        <v>8</v>
      </c>
      <c r="F41" s="1" t="s">
        <v>56</v>
      </c>
      <c r="G41" s="1">
        <v>72.81</v>
      </c>
      <c r="H41" s="1">
        <f>1+COUNTIFS(A:A,A41,G:G,"&gt;"&amp;G41)</f>
        <v>1</v>
      </c>
      <c r="I41" s="2">
        <f>AVERAGEIF(A:A,A41,G:G)</f>
        <v>53.047272727272727</v>
      </c>
      <c r="J41" s="2">
        <f t="shared" si="16"/>
        <v>19.762727272727275</v>
      </c>
      <c r="K41" s="2">
        <f t="shared" si="17"/>
        <v>109.76272727272728</v>
      </c>
      <c r="L41" s="2">
        <f t="shared" si="18"/>
        <v>724.70424693446</v>
      </c>
      <c r="M41" s="2">
        <f>SUMIF(A:A,A41,L:L)</f>
        <v>2956.9491913577822</v>
      </c>
      <c r="N41" s="3">
        <f t="shared" si="19"/>
        <v>0.24508511984329626</v>
      </c>
      <c r="O41" s="6">
        <f t="shared" si="20"/>
        <v>4.0802150723772419</v>
      </c>
      <c r="P41" s="3">
        <f t="shared" si="21"/>
        <v>0.24508511984329626</v>
      </c>
      <c r="Q41" s="3">
        <f>IF(ISNUMBER(P41),SUMIF(A:A,A41,P:P),"")</f>
        <v>0.88509067198755642</v>
      </c>
      <c r="R41" s="3">
        <f t="shared" si="22"/>
        <v>0.27690396882494989</v>
      </c>
      <c r="S41" s="7">
        <f t="shared" si="23"/>
        <v>3.611360300264129</v>
      </c>
    </row>
    <row r="42" spans="1:19" x14ac:dyDescent="0.3">
      <c r="A42" s="1">
        <v>32</v>
      </c>
      <c r="B42" s="5">
        <v>0.84375</v>
      </c>
      <c r="C42" s="1" t="s">
        <v>21</v>
      </c>
      <c r="D42" s="1">
        <v>5</v>
      </c>
      <c r="E42" s="1">
        <v>5</v>
      </c>
      <c r="F42" s="1" t="s">
        <v>53</v>
      </c>
      <c r="G42" s="1">
        <v>66.209999999999994</v>
      </c>
      <c r="H42" s="1">
        <f>1+COUNTIFS(A:A,A42,G:G,"&gt;"&amp;G42)</f>
        <v>2</v>
      </c>
      <c r="I42" s="2">
        <f>AVERAGEIF(A:A,A42,G:G)</f>
        <v>53.047272727272727</v>
      </c>
      <c r="J42" s="2">
        <f t="shared" si="16"/>
        <v>13.162727272727267</v>
      </c>
      <c r="K42" s="2">
        <f t="shared" si="17"/>
        <v>103.16272727272727</v>
      </c>
      <c r="L42" s="2">
        <f t="shared" si="18"/>
        <v>487.73081076115238</v>
      </c>
      <c r="M42" s="2">
        <f>SUMIF(A:A,A42,L:L)</f>
        <v>2956.9491913577822</v>
      </c>
      <c r="N42" s="3">
        <f t="shared" si="19"/>
        <v>0.16494392672915509</v>
      </c>
      <c r="O42" s="6">
        <f t="shared" si="20"/>
        <v>6.0626663850560707</v>
      </c>
      <c r="P42" s="3">
        <f t="shared" si="21"/>
        <v>0.16494392672915509</v>
      </c>
      <c r="Q42" s="3">
        <f>IF(ISNUMBER(P42),SUMIF(A:A,A42,P:P),"")</f>
        <v>0.88509067198755642</v>
      </c>
      <c r="R42" s="3">
        <f t="shared" si="22"/>
        <v>0.18635822515082845</v>
      </c>
      <c r="S42" s="7">
        <f t="shared" si="23"/>
        <v>5.3660094647856464</v>
      </c>
    </row>
    <row r="43" spans="1:19" x14ac:dyDescent="0.3">
      <c r="A43" s="1">
        <v>32</v>
      </c>
      <c r="B43" s="5">
        <v>0.84375</v>
      </c>
      <c r="C43" s="1" t="s">
        <v>21</v>
      </c>
      <c r="D43" s="1">
        <v>5</v>
      </c>
      <c r="E43" s="1">
        <v>11</v>
      </c>
      <c r="F43" s="1" t="s">
        <v>58</v>
      </c>
      <c r="G43" s="1">
        <v>59.53</v>
      </c>
      <c r="H43" s="1">
        <f>1+COUNTIFS(A:A,A43,G:G,"&gt;"&amp;G43)</f>
        <v>3</v>
      </c>
      <c r="I43" s="2">
        <f>AVERAGEIF(A:A,A43,G:G)</f>
        <v>53.047272727272727</v>
      </c>
      <c r="J43" s="2">
        <f t="shared" si="16"/>
        <v>6.4827272727272742</v>
      </c>
      <c r="K43" s="2">
        <f t="shared" si="17"/>
        <v>96.482727272727274</v>
      </c>
      <c r="L43" s="2">
        <f t="shared" si="18"/>
        <v>326.67429552234131</v>
      </c>
      <c r="M43" s="2">
        <f>SUMIF(A:A,A43,L:L)</f>
        <v>2956.9491913577822</v>
      </c>
      <c r="N43" s="3">
        <f t="shared" si="19"/>
        <v>0.11047680375337728</v>
      </c>
      <c r="O43" s="6">
        <f t="shared" si="20"/>
        <v>9.0516738901348788</v>
      </c>
      <c r="P43" s="3">
        <f t="shared" si="21"/>
        <v>0.11047680375337728</v>
      </c>
      <c r="Q43" s="3">
        <f>IF(ISNUMBER(P43),SUMIF(A:A,A43,P:P),"")</f>
        <v>0.88509067198755642</v>
      </c>
      <c r="R43" s="3">
        <f t="shared" si="22"/>
        <v>0.12481975830260528</v>
      </c>
      <c r="S43" s="7">
        <f t="shared" si="23"/>
        <v>8.0115521260316989</v>
      </c>
    </row>
    <row r="44" spans="1:19" x14ac:dyDescent="0.3">
      <c r="A44" s="1">
        <v>32</v>
      </c>
      <c r="B44" s="5">
        <v>0.84375</v>
      </c>
      <c r="C44" s="1" t="s">
        <v>21</v>
      </c>
      <c r="D44" s="1">
        <v>5</v>
      </c>
      <c r="E44" s="1">
        <v>6</v>
      </c>
      <c r="F44" s="1" t="s">
        <v>54</v>
      </c>
      <c r="G44" s="1">
        <v>58.94</v>
      </c>
      <c r="H44" s="1">
        <f>1+COUNTIFS(A:A,A44,G:G,"&gt;"&amp;G44)</f>
        <v>4</v>
      </c>
      <c r="I44" s="2">
        <f>AVERAGEIF(A:A,A44,G:G)</f>
        <v>53.047272727272727</v>
      </c>
      <c r="J44" s="2">
        <f t="shared" si="16"/>
        <v>5.8927272727272708</v>
      </c>
      <c r="K44" s="2">
        <f t="shared" si="17"/>
        <v>95.892727272727271</v>
      </c>
      <c r="L44" s="2">
        <f t="shared" si="18"/>
        <v>315.31231895256747</v>
      </c>
      <c r="M44" s="2">
        <f>SUMIF(A:A,A44,L:L)</f>
        <v>2956.9491913577822</v>
      </c>
      <c r="N44" s="3">
        <f t="shared" si="19"/>
        <v>0.10663433780807755</v>
      </c>
      <c r="O44" s="6">
        <f t="shared" si="20"/>
        <v>9.3778422650292868</v>
      </c>
      <c r="P44" s="3">
        <f t="shared" si="21"/>
        <v>0.10663433780807755</v>
      </c>
      <c r="Q44" s="3">
        <f>IF(ISNUMBER(P44),SUMIF(A:A,A44,P:P),"")</f>
        <v>0.88509067198755642</v>
      </c>
      <c r="R44" s="3">
        <f t="shared" si="22"/>
        <v>0.12047843365993212</v>
      </c>
      <c r="S44" s="7">
        <f t="shared" si="23"/>
        <v>8.3002407121480779</v>
      </c>
    </row>
    <row r="45" spans="1:19" x14ac:dyDescent="0.3">
      <c r="A45" s="1">
        <v>32</v>
      </c>
      <c r="B45" s="5">
        <v>0.84375</v>
      </c>
      <c r="C45" s="1" t="s">
        <v>21</v>
      </c>
      <c r="D45" s="1">
        <v>5</v>
      </c>
      <c r="E45" s="1">
        <v>7</v>
      </c>
      <c r="F45" s="1" t="s">
        <v>55</v>
      </c>
      <c r="G45" s="1">
        <v>52.94</v>
      </c>
      <c r="H45" s="1">
        <f>1+COUNTIFS(A:A,A45,G:G,"&gt;"&amp;G45)</f>
        <v>5</v>
      </c>
      <c r="I45" s="2">
        <f>AVERAGEIF(A:A,A45,G:G)</f>
        <v>53.047272727272727</v>
      </c>
      <c r="J45" s="2">
        <f t="shared" si="16"/>
        <v>-0.10727272727272918</v>
      </c>
      <c r="K45" s="2">
        <f t="shared" si="17"/>
        <v>89.892727272727271</v>
      </c>
      <c r="L45" s="2">
        <f t="shared" si="18"/>
        <v>219.98594025176433</v>
      </c>
      <c r="M45" s="2">
        <f>SUMIF(A:A,A45,L:L)</f>
        <v>2956.9491913577822</v>
      </c>
      <c r="N45" s="3">
        <f t="shared" si="19"/>
        <v>7.4396253034956755E-2</v>
      </c>
      <c r="O45" s="6">
        <f t="shared" si="20"/>
        <v>13.441537163573647</v>
      </c>
      <c r="P45" s="3">
        <f t="shared" si="21"/>
        <v>7.4396253034956755E-2</v>
      </c>
      <c r="Q45" s="3">
        <f>IF(ISNUMBER(P45),SUMIF(A:A,A45,P:P),"")</f>
        <v>0.88509067198755642</v>
      </c>
      <c r="R45" s="3">
        <f t="shared" si="22"/>
        <v>8.4054950966653844E-2</v>
      </c>
      <c r="S45" s="7">
        <f t="shared" si="23"/>
        <v>11.896979160653112</v>
      </c>
    </row>
    <row r="46" spans="1:19" x14ac:dyDescent="0.3">
      <c r="A46" s="1">
        <v>32</v>
      </c>
      <c r="B46" s="5">
        <v>0.84375</v>
      </c>
      <c r="C46" s="1" t="s">
        <v>21</v>
      </c>
      <c r="D46" s="1">
        <v>5</v>
      </c>
      <c r="E46" s="1">
        <v>2</v>
      </c>
      <c r="F46" s="1" t="s">
        <v>50</v>
      </c>
      <c r="G46" s="1">
        <v>52.06</v>
      </c>
      <c r="H46" s="1">
        <f>1+COUNTIFS(A:A,A46,G:G,"&gt;"&amp;G46)</f>
        <v>6</v>
      </c>
      <c r="I46" s="2">
        <f>AVERAGEIF(A:A,A46,G:G)</f>
        <v>53.047272727272727</v>
      </c>
      <c r="J46" s="2">
        <f t="shared" si="16"/>
        <v>-0.98727272727272464</v>
      </c>
      <c r="K46" s="2">
        <f t="shared" si="17"/>
        <v>89.012727272727275</v>
      </c>
      <c r="L46" s="2">
        <f t="shared" si="18"/>
        <v>208.6719989885344</v>
      </c>
      <c r="M46" s="2">
        <f>SUMIF(A:A,A46,L:L)</f>
        <v>2956.9491913577822</v>
      </c>
      <c r="N46" s="3">
        <f t="shared" si="19"/>
        <v>7.0570031977017389E-2</v>
      </c>
      <c r="O46" s="6">
        <f t="shared" si="20"/>
        <v>14.170320913637548</v>
      </c>
      <c r="P46" s="3">
        <f t="shared" si="21"/>
        <v>7.0570031977017389E-2</v>
      </c>
      <c r="Q46" s="3">
        <f>IF(ISNUMBER(P46),SUMIF(A:A,A46,P:P),"")</f>
        <v>0.88509067198755642</v>
      </c>
      <c r="R46" s="3">
        <f t="shared" si="22"/>
        <v>7.9731980248470571E-2</v>
      </c>
      <c r="S46" s="7">
        <f t="shared" si="23"/>
        <v>12.542018859730781</v>
      </c>
    </row>
    <row r="47" spans="1:19" x14ac:dyDescent="0.3">
      <c r="A47" s="1">
        <v>32</v>
      </c>
      <c r="B47" s="5">
        <v>0.84375</v>
      </c>
      <c r="C47" s="1" t="s">
        <v>21</v>
      </c>
      <c r="D47" s="1">
        <v>5</v>
      </c>
      <c r="E47" s="1">
        <v>3</v>
      </c>
      <c r="F47" s="1" t="s">
        <v>51</v>
      </c>
      <c r="G47" s="1">
        <v>48.58</v>
      </c>
      <c r="H47" s="1">
        <f>1+COUNTIFS(A:A,A47,G:G,"&gt;"&amp;G47)</f>
        <v>7</v>
      </c>
      <c r="I47" s="2">
        <f>AVERAGEIF(A:A,A47,G:G)</f>
        <v>53.047272727272727</v>
      </c>
      <c r="J47" s="2">
        <f t="shared" si="16"/>
        <v>-4.4672727272727286</v>
      </c>
      <c r="K47" s="2">
        <f t="shared" si="17"/>
        <v>85.532727272727271</v>
      </c>
      <c r="L47" s="2">
        <f t="shared" si="18"/>
        <v>169.34933227117693</v>
      </c>
      <c r="M47" s="2">
        <f>SUMIF(A:A,A47,L:L)</f>
        <v>2956.9491913577822</v>
      </c>
      <c r="N47" s="3">
        <f t="shared" si="19"/>
        <v>5.7271640908180273E-2</v>
      </c>
      <c r="O47" s="6">
        <f t="shared" si="20"/>
        <v>17.460648658613291</v>
      </c>
      <c r="P47" s="3">
        <f t="shared" si="21"/>
        <v>5.7271640908180273E-2</v>
      </c>
      <c r="Q47" s="3">
        <f>IF(ISNUMBER(P47),SUMIF(A:A,A47,P:P),"")</f>
        <v>0.88509067198755642</v>
      </c>
      <c r="R47" s="3">
        <f t="shared" si="22"/>
        <v>6.470708902577324E-2</v>
      </c>
      <c r="S47" s="7">
        <f t="shared" si="23"/>
        <v>15.454257254590663</v>
      </c>
    </row>
    <row r="48" spans="1:19" x14ac:dyDescent="0.3">
      <c r="A48" s="1">
        <v>32</v>
      </c>
      <c r="B48" s="5">
        <v>0.84375</v>
      </c>
      <c r="C48" s="1" t="s">
        <v>21</v>
      </c>
      <c r="D48" s="1">
        <v>5</v>
      </c>
      <c r="E48" s="1">
        <v>4</v>
      </c>
      <c r="F48" s="1" t="s">
        <v>52</v>
      </c>
      <c r="G48" s="1">
        <v>48.12</v>
      </c>
      <c r="H48" s="1">
        <f>1+COUNTIFS(A:A,A48,G:G,"&gt;"&amp;G48)</f>
        <v>8</v>
      </c>
      <c r="I48" s="2">
        <f>AVERAGEIF(A:A,A48,G:G)</f>
        <v>53.047272727272727</v>
      </c>
      <c r="J48" s="2">
        <f t="shared" si="16"/>
        <v>-4.9272727272727295</v>
      </c>
      <c r="K48" s="2">
        <f t="shared" si="17"/>
        <v>85.072727272727263</v>
      </c>
      <c r="L48" s="2">
        <f t="shared" si="18"/>
        <v>164.73920312992411</v>
      </c>
      <c r="M48" s="2">
        <f>SUMIF(A:A,A48,L:L)</f>
        <v>2956.9491913577822</v>
      </c>
      <c r="N48" s="3">
        <f t="shared" si="19"/>
        <v>5.5712557933495839E-2</v>
      </c>
      <c r="O48" s="6">
        <f t="shared" si="20"/>
        <v>17.949274581750519</v>
      </c>
      <c r="P48" s="3">
        <f t="shared" si="21"/>
        <v>5.5712557933495839E-2</v>
      </c>
      <c r="Q48" s="3">
        <f>IF(ISNUMBER(P48),SUMIF(A:A,A48,P:P),"")</f>
        <v>0.88509067198755642</v>
      </c>
      <c r="R48" s="3">
        <f t="shared" si="22"/>
        <v>6.2945593820786655E-2</v>
      </c>
      <c r="S48" s="7">
        <f t="shared" si="23"/>
        <v>15.886735501250731</v>
      </c>
    </row>
    <row r="49" spans="1:19" x14ac:dyDescent="0.3">
      <c r="A49" s="1">
        <v>32</v>
      </c>
      <c r="B49" s="5">
        <v>0.84375</v>
      </c>
      <c r="C49" s="1" t="s">
        <v>21</v>
      </c>
      <c r="D49" s="1">
        <v>5</v>
      </c>
      <c r="E49" s="1">
        <v>16</v>
      </c>
      <c r="F49" s="1" t="s">
        <v>60</v>
      </c>
      <c r="G49" s="1">
        <v>45.14</v>
      </c>
      <c r="H49" s="1">
        <f>1+COUNTIFS(A:A,A49,G:G,"&gt;"&amp;G49)</f>
        <v>9</v>
      </c>
      <c r="I49" s="2">
        <f>AVERAGEIF(A:A,A49,G:G)</f>
        <v>53.047272727272727</v>
      </c>
      <c r="J49" s="2">
        <f t="shared" si="16"/>
        <v>-7.9072727272727263</v>
      </c>
      <c r="K49" s="2">
        <f t="shared" si="17"/>
        <v>82.092727272727274</v>
      </c>
      <c r="L49" s="2">
        <f t="shared" si="18"/>
        <v>137.76697023778797</v>
      </c>
      <c r="M49" s="2">
        <f>SUMIF(A:A,A49,L:L)</f>
        <v>2956.9491913577822</v>
      </c>
      <c r="N49" s="3">
        <f t="shared" si="19"/>
        <v>4.6590915610060804E-2</v>
      </c>
      <c r="O49" s="6">
        <f t="shared" si="20"/>
        <v>21.463411630915896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32</v>
      </c>
      <c r="B50" s="5">
        <v>0.84375</v>
      </c>
      <c r="C50" s="1" t="s">
        <v>21</v>
      </c>
      <c r="D50" s="1">
        <v>5</v>
      </c>
      <c r="E50" s="1">
        <v>9</v>
      </c>
      <c r="F50" s="1" t="s">
        <v>57</v>
      </c>
      <c r="G50" s="1">
        <v>43.13</v>
      </c>
      <c r="H50" s="1">
        <f>1+COUNTIFS(A:A,A50,G:G,"&gt;"&amp;G50)</f>
        <v>10</v>
      </c>
      <c r="I50" s="2">
        <f>AVERAGEIF(A:A,A50,G:G)</f>
        <v>53.047272727272727</v>
      </c>
      <c r="J50" s="2">
        <f t="shared" si="16"/>
        <v>-9.9172727272727244</v>
      </c>
      <c r="K50" s="2">
        <f t="shared" si="17"/>
        <v>80.082727272727283</v>
      </c>
      <c r="L50" s="2">
        <f t="shared" si="18"/>
        <v>122.11505039315695</v>
      </c>
      <c r="M50" s="2">
        <f>SUMIF(A:A,A50,L:L)</f>
        <v>2956.9491913577822</v>
      </c>
      <c r="N50" s="3">
        <f t="shared" si="19"/>
        <v>4.1297649195346418E-2</v>
      </c>
      <c r="O50" s="6">
        <f t="shared" si="20"/>
        <v>24.214453352291152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32</v>
      </c>
      <c r="B51" s="5">
        <v>0.84375</v>
      </c>
      <c r="C51" s="1" t="s">
        <v>21</v>
      </c>
      <c r="D51" s="1">
        <v>5</v>
      </c>
      <c r="E51" s="1">
        <v>13</v>
      </c>
      <c r="F51" s="1" t="s">
        <v>59</v>
      </c>
      <c r="G51" s="1">
        <v>36.06</v>
      </c>
      <c r="H51" s="1">
        <f>1+COUNTIFS(A:A,A51,G:G,"&gt;"&amp;G51)</f>
        <v>11</v>
      </c>
      <c r="I51" s="2">
        <f>AVERAGEIF(A:A,A51,G:G)</f>
        <v>53.047272727272727</v>
      </c>
      <c r="J51" s="2">
        <f t="shared" si="16"/>
        <v>-16.987272727272725</v>
      </c>
      <c r="K51" s="2">
        <f t="shared" si="17"/>
        <v>73.012727272727275</v>
      </c>
      <c r="L51" s="2">
        <f t="shared" si="18"/>
        <v>79.899023914915588</v>
      </c>
      <c r="M51" s="2">
        <f>SUMIF(A:A,A51,L:L)</f>
        <v>2956.9491913577822</v>
      </c>
      <c r="N51" s="3">
        <f t="shared" si="19"/>
        <v>2.7020763207036128E-2</v>
      </c>
      <c r="O51" s="6">
        <f t="shared" si="20"/>
        <v>37.008577157421037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/>
      <c r="B52" s="5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3"/>
      <c r="O52" s="6"/>
      <c r="P52" s="3"/>
      <c r="Q52" s="3"/>
      <c r="R52" s="3"/>
      <c r="S52" s="7"/>
    </row>
    <row r="53" spans="1:19" x14ac:dyDescent="0.3">
      <c r="A53" s="1">
        <v>34</v>
      </c>
      <c r="B53" s="5">
        <v>0.86458333333333337</v>
      </c>
      <c r="C53" s="1" t="s">
        <v>21</v>
      </c>
      <c r="D53" s="1">
        <v>6</v>
      </c>
      <c r="E53" s="1">
        <v>4</v>
      </c>
      <c r="F53" s="1" t="s">
        <v>64</v>
      </c>
      <c r="G53" s="1">
        <v>61.12</v>
      </c>
      <c r="H53" s="1">
        <f>1+COUNTIFS(A:A,A53,G:G,"&gt;"&amp;G53)</f>
        <v>1</v>
      </c>
      <c r="I53" s="2">
        <f>AVERAGEIF(A:A,A53,G:G)</f>
        <v>48.981666666666662</v>
      </c>
      <c r="J53" s="2">
        <f t="shared" si="16"/>
        <v>12.138333333333335</v>
      </c>
      <c r="K53" s="2">
        <f t="shared" si="17"/>
        <v>102.13833333333334</v>
      </c>
      <c r="L53" s="2">
        <f t="shared" si="18"/>
        <v>458.65578271598889</v>
      </c>
      <c r="M53" s="2">
        <f>SUMIF(A:A,A53,L:L)</f>
        <v>3097.1792421817463</v>
      </c>
      <c r="N53" s="3">
        <f t="shared" si="19"/>
        <v>0.14808822701294419</v>
      </c>
      <c r="O53" s="6">
        <f t="shared" si="20"/>
        <v>6.7527312614296564</v>
      </c>
      <c r="P53" s="3">
        <f t="shared" si="21"/>
        <v>0.14808822701294419</v>
      </c>
      <c r="Q53" s="3">
        <f>IF(ISNUMBER(P53),SUMIF(A:A,A53,P:P),"")</f>
        <v>0.90317705057792752</v>
      </c>
      <c r="R53" s="3">
        <f t="shared" si="22"/>
        <v>0.16396367347707194</v>
      </c>
      <c r="S53" s="7">
        <f t="shared" si="23"/>
        <v>6.0989119040434048</v>
      </c>
    </row>
    <row r="54" spans="1:19" x14ac:dyDescent="0.3">
      <c r="A54" s="1">
        <v>34</v>
      </c>
      <c r="B54" s="5">
        <v>0.86458333333333337</v>
      </c>
      <c r="C54" s="1" t="s">
        <v>21</v>
      </c>
      <c r="D54" s="1">
        <v>6</v>
      </c>
      <c r="E54" s="1">
        <v>5</v>
      </c>
      <c r="F54" s="1" t="s">
        <v>65</v>
      </c>
      <c r="G54" s="1">
        <v>59.78</v>
      </c>
      <c r="H54" s="1">
        <f>1+COUNTIFS(A:A,A54,G:G,"&gt;"&amp;G54)</f>
        <v>2</v>
      </c>
      <c r="I54" s="2">
        <f>AVERAGEIF(A:A,A54,G:G)</f>
        <v>48.981666666666662</v>
      </c>
      <c r="J54" s="2">
        <f t="shared" si="16"/>
        <v>10.798333333333339</v>
      </c>
      <c r="K54" s="2">
        <f t="shared" si="17"/>
        <v>100.79833333333335</v>
      </c>
      <c r="L54" s="2">
        <f t="shared" si="18"/>
        <v>423.22332719662666</v>
      </c>
      <c r="M54" s="2">
        <f>SUMIF(A:A,A54,L:L)</f>
        <v>3097.1792421817463</v>
      </c>
      <c r="N54" s="3">
        <f t="shared" si="19"/>
        <v>0.13664799293259353</v>
      </c>
      <c r="O54" s="6">
        <f t="shared" si="20"/>
        <v>7.3180730908597065</v>
      </c>
      <c r="P54" s="3">
        <f t="shared" si="21"/>
        <v>0.13664799293259353</v>
      </c>
      <c r="Q54" s="3">
        <f>IF(ISNUMBER(P54),SUMIF(A:A,A54,P:P),"")</f>
        <v>0.90317705057792752</v>
      </c>
      <c r="R54" s="3">
        <f t="shared" si="22"/>
        <v>0.15129701628839531</v>
      </c>
      <c r="S54" s="7">
        <f t="shared" si="23"/>
        <v>6.6095156701163669</v>
      </c>
    </row>
    <row r="55" spans="1:19" x14ac:dyDescent="0.3">
      <c r="A55" s="1">
        <v>34</v>
      </c>
      <c r="B55" s="5">
        <v>0.86458333333333337</v>
      </c>
      <c r="C55" s="1" t="s">
        <v>21</v>
      </c>
      <c r="D55" s="1">
        <v>6</v>
      </c>
      <c r="E55" s="1">
        <v>6</v>
      </c>
      <c r="F55" s="1" t="s">
        <v>66</v>
      </c>
      <c r="G55" s="1">
        <v>58.08</v>
      </c>
      <c r="H55" s="1">
        <f>1+COUNTIFS(A:A,A55,G:G,"&gt;"&amp;G55)</f>
        <v>3</v>
      </c>
      <c r="I55" s="2">
        <f>AVERAGEIF(A:A,A55,G:G)</f>
        <v>48.981666666666662</v>
      </c>
      <c r="J55" s="2">
        <f t="shared" si="16"/>
        <v>9.0983333333333363</v>
      </c>
      <c r="K55" s="2">
        <f t="shared" si="17"/>
        <v>99.098333333333329</v>
      </c>
      <c r="L55" s="2">
        <f t="shared" si="18"/>
        <v>382.18317141418004</v>
      </c>
      <c r="M55" s="2">
        <f>SUMIF(A:A,A55,L:L)</f>
        <v>3097.1792421817463</v>
      </c>
      <c r="N55" s="3">
        <f t="shared" si="19"/>
        <v>0.12339717579437176</v>
      </c>
      <c r="O55" s="6">
        <f t="shared" si="20"/>
        <v>8.1039131857149904</v>
      </c>
      <c r="P55" s="3">
        <f t="shared" si="21"/>
        <v>0.12339717579437176</v>
      </c>
      <c r="Q55" s="3">
        <f>IF(ISNUMBER(P55),SUMIF(A:A,A55,P:P),"")</f>
        <v>0.90317705057792752</v>
      </c>
      <c r="R55" s="3">
        <f t="shared" si="22"/>
        <v>0.13662567678774834</v>
      </c>
      <c r="S55" s="7">
        <f t="shared" si="23"/>
        <v>7.3192684092136417</v>
      </c>
    </row>
    <row r="56" spans="1:19" x14ac:dyDescent="0.3">
      <c r="A56" s="1">
        <v>34</v>
      </c>
      <c r="B56" s="5">
        <v>0.86458333333333337</v>
      </c>
      <c r="C56" s="1" t="s">
        <v>21</v>
      </c>
      <c r="D56" s="1">
        <v>6</v>
      </c>
      <c r="E56" s="1">
        <v>1</v>
      </c>
      <c r="F56" s="1" t="s">
        <v>61</v>
      </c>
      <c r="G56" s="1">
        <v>55.15</v>
      </c>
      <c r="H56" s="1">
        <f>1+COUNTIFS(A:A,A56,G:G,"&gt;"&amp;G56)</f>
        <v>4</v>
      </c>
      <c r="I56" s="2">
        <f>AVERAGEIF(A:A,A56,G:G)</f>
        <v>48.981666666666662</v>
      </c>
      <c r="J56" s="2">
        <f t="shared" si="16"/>
        <v>6.1683333333333366</v>
      </c>
      <c r="K56" s="2">
        <f t="shared" si="17"/>
        <v>96.168333333333337</v>
      </c>
      <c r="L56" s="2">
        <f t="shared" si="18"/>
        <v>320.56978802336334</v>
      </c>
      <c r="M56" s="2">
        <f>SUMIF(A:A,A56,L:L)</f>
        <v>3097.1792421817463</v>
      </c>
      <c r="N56" s="3">
        <f t="shared" si="19"/>
        <v>0.10350378940210911</v>
      </c>
      <c r="O56" s="6">
        <f t="shared" si="20"/>
        <v>9.6614820170016191</v>
      </c>
      <c r="P56" s="3">
        <f t="shared" si="21"/>
        <v>0.10350378940210911</v>
      </c>
      <c r="Q56" s="3">
        <f>IF(ISNUMBER(P56),SUMIF(A:A,A56,P:P),"")</f>
        <v>0.90317705057792752</v>
      </c>
      <c r="R56" s="3">
        <f t="shared" si="22"/>
        <v>0.11459966718140016</v>
      </c>
      <c r="S56" s="7">
        <f t="shared" si="23"/>
        <v>8.7260288323272093</v>
      </c>
    </row>
    <row r="57" spans="1:19" x14ac:dyDescent="0.3">
      <c r="A57" s="1">
        <v>34</v>
      </c>
      <c r="B57" s="5">
        <v>0.86458333333333337</v>
      </c>
      <c r="C57" s="1" t="s">
        <v>21</v>
      </c>
      <c r="D57" s="1">
        <v>6</v>
      </c>
      <c r="E57" s="1">
        <v>8</v>
      </c>
      <c r="F57" s="1" t="s">
        <v>68</v>
      </c>
      <c r="G57" s="1">
        <v>54.46</v>
      </c>
      <c r="H57" s="1">
        <f>1+COUNTIFS(A:A,A57,G:G,"&gt;"&amp;G57)</f>
        <v>5</v>
      </c>
      <c r="I57" s="2">
        <f>AVERAGEIF(A:A,A57,G:G)</f>
        <v>48.981666666666662</v>
      </c>
      <c r="J57" s="2">
        <f t="shared" si="16"/>
        <v>5.4783333333333388</v>
      </c>
      <c r="K57" s="2">
        <f t="shared" si="17"/>
        <v>95.478333333333339</v>
      </c>
      <c r="L57" s="2">
        <f t="shared" si="18"/>
        <v>307.56916844982055</v>
      </c>
      <c r="M57" s="2">
        <f>SUMIF(A:A,A57,L:L)</f>
        <v>3097.1792421817463</v>
      </c>
      <c r="N57" s="3">
        <f t="shared" si="19"/>
        <v>9.9306221693891875E-2</v>
      </c>
      <c r="O57" s="6">
        <f t="shared" si="20"/>
        <v>10.069862521629981</v>
      </c>
      <c r="P57" s="3">
        <f t="shared" si="21"/>
        <v>9.9306221693891875E-2</v>
      </c>
      <c r="Q57" s="3">
        <f>IF(ISNUMBER(P57),SUMIF(A:A,A57,P:P),"")</f>
        <v>0.90317705057792752</v>
      </c>
      <c r="R57" s="3">
        <f t="shared" si="22"/>
        <v>0.1099521092020081</v>
      </c>
      <c r="S57" s="7">
        <f t="shared" si="23"/>
        <v>9.094868732010978</v>
      </c>
    </row>
    <row r="58" spans="1:19" x14ac:dyDescent="0.3">
      <c r="A58" s="1">
        <v>34</v>
      </c>
      <c r="B58" s="5">
        <v>0.86458333333333337</v>
      </c>
      <c r="C58" s="1" t="s">
        <v>21</v>
      </c>
      <c r="D58" s="1">
        <v>6</v>
      </c>
      <c r="E58" s="1">
        <v>9</v>
      </c>
      <c r="F58" s="1" t="s">
        <v>69</v>
      </c>
      <c r="G58" s="1">
        <v>53.53</v>
      </c>
      <c r="H58" s="1">
        <f>1+COUNTIFS(A:A,A58,G:G,"&gt;"&amp;G58)</f>
        <v>6</v>
      </c>
      <c r="I58" s="2">
        <f>AVERAGEIF(A:A,A58,G:G)</f>
        <v>48.981666666666662</v>
      </c>
      <c r="J58" s="2">
        <f t="shared" si="16"/>
        <v>4.5483333333333391</v>
      </c>
      <c r="K58" s="2">
        <f t="shared" si="17"/>
        <v>94.548333333333346</v>
      </c>
      <c r="L58" s="2">
        <f t="shared" si="18"/>
        <v>290.87685531648521</v>
      </c>
      <c r="M58" s="2">
        <f>SUMIF(A:A,A58,L:L)</f>
        <v>3097.1792421817463</v>
      </c>
      <c r="N58" s="3">
        <f t="shared" si="19"/>
        <v>9.3916700510876083E-2</v>
      </c>
      <c r="O58" s="6">
        <f t="shared" si="20"/>
        <v>10.647733518749355</v>
      </c>
      <c r="P58" s="3">
        <f t="shared" si="21"/>
        <v>9.3916700510876083E-2</v>
      </c>
      <c r="Q58" s="3">
        <f>IF(ISNUMBER(P58),SUMIF(A:A,A58,P:P),"")</f>
        <v>0.90317705057792752</v>
      </c>
      <c r="R58" s="3">
        <f t="shared" si="22"/>
        <v>0.1039848172080772</v>
      </c>
      <c r="S58" s="7">
        <f t="shared" si="23"/>
        <v>9.6167885548037795</v>
      </c>
    </row>
    <row r="59" spans="1:19" x14ac:dyDescent="0.3">
      <c r="A59" s="1">
        <v>34</v>
      </c>
      <c r="B59" s="5">
        <v>0.86458333333333337</v>
      </c>
      <c r="C59" s="1" t="s">
        <v>21</v>
      </c>
      <c r="D59" s="1">
        <v>6</v>
      </c>
      <c r="E59" s="1">
        <v>12</v>
      </c>
      <c r="F59" s="1" t="s">
        <v>71</v>
      </c>
      <c r="G59" s="1">
        <v>49.18</v>
      </c>
      <c r="H59" s="1">
        <f>1+COUNTIFS(A:A,A59,G:G,"&gt;"&amp;G59)</f>
        <v>7</v>
      </c>
      <c r="I59" s="2">
        <f>AVERAGEIF(A:A,A59,G:G)</f>
        <v>48.981666666666662</v>
      </c>
      <c r="J59" s="2">
        <f t="shared" si="16"/>
        <v>0.19833333333333769</v>
      </c>
      <c r="K59" s="2">
        <f t="shared" si="17"/>
        <v>90.198333333333338</v>
      </c>
      <c r="L59" s="2">
        <f t="shared" si="18"/>
        <v>224.05689160792451</v>
      </c>
      <c r="M59" s="2">
        <f>SUMIF(A:A,A59,L:L)</f>
        <v>3097.1792421817463</v>
      </c>
      <c r="N59" s="3">
        <f t="shared" si="19"/>
        <v>7.2342242436731596E-2</v>
      </c>
      <c r="O59" s="6">
        <f t="shared" si="20"/>
        <v>13.823182228206026</v>
      </c>
      <c r="P59" s="3">
        <f t="shared" si="21"/>
        <v>7.2342242436731596E-2</v>
      </c>
      <c r="Q59" s="3">
        <f>IF(ISNUMBER(P59),SUMIF(A:A,A59,P:P),"")</f>
        <v>0.90317705057792752</v>
      </c>
      <c r="R59" s="3">
        <f t="shared" si="22"/>
        <v>8.0097520625043606E-2</v>
      </c>
      <c r="S59" s="7">
        <f t="shared" si="23"/>
        <v>12.484780954472342</v>
      </c>
    </row>
    <row r="60" spans="1:19" x14ac:dyDescent="0.3">
      <c r="A60" s="1">
        <v>34</v>
      </c>
      <c r="B60" s="5">
        <v>0.86458333333333337</v>
      </c>
      <c r="C60" s="1" t="s">
        <v>21</v>
      </c>
      <c r="D60" s="1">
        <v>6</v>
      </c>
      <c r="E60" s="1">
        <v>2</v>
      </c>
      <c r="F60" s="1" t="s">
        <v>62</v>
      </c>
      <c r="G60" s="1">
        <v>47.61</v>
      </c>
      <c r="H60" s="1">
        <f>1+COUNTIFS(A:A,A60,G:G,"&gt;"&amp;G60)</f>
        <v>8</v>
      </c>
      <c r="I60" s="2">
        <f>AVERAGEIF(A:A,A60,G:G)</f>
        <v>48.981666666666662</v>
      </c>
      <c r="J60" s="2">
        <f t="shared" si="16"/>
        <v>-1.3716666666666626</v>
      </c>
      <c r="K60" s="2">
        <f t="shared" si="17"/>
        <v>88.62833333333333</v>
      </c>
      <c r="L60" s="2">
        <f t="shared" si="18"/>
        <v>203.91433924553371</v>
      </c>
      <c r="M60" s="2">
        <f>SUMIF(A:A,A60,L:L)</f>
        <v>3097.1792421817463</v>
      </c>
      <c r="N60" s="3">
        <f t="shared" si="19"/>
        <v>6.5838727209694942E-2</v>
      </c>
      <c r="O60" s="6">
        <f t="shared" si="20"/>
        <v>15.188628978428172</v>
      </c>
      <c r="P60" s="3">
        <f t="shared" si="21"/>
        <v>6.5838727209694942E-2</v>
      </c>
      <c r="Q60" s="3">
        <f>IF(ISNUMBER(P60),SUMIF(A:A,A60,P:P),"")</f>
        <v>0.90317705057792752</v>
      </c>
      <c r="R60" s="3">
        <f t="shared" si="22"/>
        <v>7.2896811502867434E-2</v>
      </c>
      <c r="S60" s="7">
        <f t="shared" si="23"/>
        <v>13.718021123059195</v>
      </c>
    </row>
    <row r="61" spans="1:19" x14ac:dyDescent="0.3">
      <c r="A61" s="1">
        <v>34</v>
      </c>
      <c r="B61" s="5">
        <v>0.86458333333333337</v>
      </c>
      <c r="C61" s="1" t="s">
        <v>21</v>
      </c>
      <c r="D61" s="1">
        <v>6</v>
      </c>
      <c r="E61" s="1">
        <v>10</v>
      </c>
      <c r="F61" s="1" t="s">
        <v>70</v>
      </c>
      <c r="G61" s="1">
        <v>46.1</v>
      </c>
      <c r="H61" s="1">
        <f>1+COUNTIFS(A:A,A61,G:G,"&gt;"&amp;G61)</f>
        <v>9</v>
      </c>
      <c r="I61" s="2">
        <f>AVERAGEIF(A:A,A61,G:G)</f>
        <v>48.981666666666662</v>
      </c>
      <c r="J61" s="2">
        <f t="shared" si="16"/>
        <v>-2.8816666666666606</v>
      </c>
      <c r="K61" s="2">
        <f t="shared" si="17"/>
        <v>87.118333333333339</v>
      </c>
      <c r="L61" s="2">
        <f t="shared" si="18"/>
        <v>186.25188909496697</v>
      </c>
      <c r="M61" s="2">
        <f>SUMIF(A:A,A61,L:L)</f>
        <v>3097.1792421817463</v>
      </c>
      <c r="N61" s="3">
        <f t="shared" si="19"/>
        <v>6.0135973584714307E-2</v>
      </c>
      <c r="O61" s="6">
        <f t="shared" si="20"/>
        <v>16.628981629295271</v>
      </c>
      <c r="P61" s="3">
        <f t="shared" si="21"/>
        <v>6.0135973584714307E-2</v>
      </c>
      <c r="Q61" s="3">
        <f>IF(ISNUMBER(P61),SUMIF(A:A,A61,P:P),"")</f>
        <v>0.90317705057792752</v>
      </c>
      <c r="R61" s="3">
        <f t="shared" si="22"/>
        <v>6.6582707727387808E-2</v>
      </c>
      <c r="S61" s="7">
        <f t="shared" si="23"/>
        <v>15.018914582061445</v>
      </c>
    </row>
    <row r="62" spans="1:19" x14ac:dyDescent="0.3">
      <c r="A62" s="1">
        <v>34</v>
      </c>
      <c r="B62" s="5">
        <v>0.86458333333333337</v>
      </c>
      <c r="C62" s="1" t="s">
        <v>21</v>
      </c>
      <c r="D62" s="1">
        <v>6</v>
      </c>
      <c r="E62" s="1">
        <v>7</v>
      </c>
      <c r="F62" s="1" t="s">
        <v>67</v>
      </c>
      <c r="G62" s="1">
        <v>42.19</v>
      </c>
      <c r="H62" s="1">
        <f>1+COUNTIFS(A:A,A62,G:G,"&gt;"&amp;G62)</f>
        <v>10</v>
      </c>
      <c r="I62" s="2">
        <f>AVERAGEIF(A:A,A62,G:G)</f>
        <v>48.981666666666662</v>
      </c>
      <c r="J62" s="2">
        <f t="shared" si="16"/>
        <v>-6.7916666666666643</v>
      </c>
      <c r="K62" s="2">
        <f t="shared" si="17"/>
        <v>83.208333333333343</v>
      </c>
      <c r="L62" s="2">
        <f t="shared" si="18"/>
        <v>147.30422411364376</v>
      </c>
      <c r="M62" s="2">
        <f>SUMIF(A:A,A62,L:L)</f>
        <v>3097.1792421817463</v>
      </c>
      <c r="N62" s="3">
        <f t="shared" si="19"/>
        <v>4.756076823305784E-2</v>
      </c>
      <c r="O62" s="6">
        <f t="shared" si="20"/>
        <v>21.025732702629785</v>
      </c>
      <c r="P62" s="3" t="str">
        <f t="shared" si="21"/>
        <v/>
      </c>
      <c r="Q62" s="3" t="str">
        <f>IF(ISNUMBER(P62),SUMIF(A:A,A62,P:P),"")</f>
        <v/>
      </c>
      <c r="R62" s="3" t="str">
        <f t="shared" si="22"/>
        <v/>
      </c>
      <c r="S62" s="7" t="str">
        <f t="shared" si="23"/>
        <v/>
      </c>
    </row>
    <row r="63" spans="1:19" x14ac:dyDescent="0.3">
      <c r="A63" s="1">
        <v>34</v>
      </c>
      <c r="B63" s="5">
        <v>0.86458333333333337</v>
      </c>
      <c r="C63" s="1" t="s">
        <v>21</v>
      </c>
      <c r="D63" s="1">
        <v>6</v>
      </c>
      <c r="E63" s="1">
        <v>3</v>
      </c>
      <c r="F63" s="1" t="s">
        <v>63</v>
      </c>
      <c r="G63" s="1">
        <v>35.92</v>
      </c>
      <c r="H63" s="1">
        <f>1+COUNTIFS(A:A,A63,G:G,"&gt;"&amp;G63)</f>
        <v>11</v>
      </c>
      <c r="I63" s="2">
        <f>AVERAGEIF(A:A,A63,G:G)</f>
        <v>48.981666666666662</v>
      </c>
      <c r="J63" s="2">
        <f t="shared" si="16"/>
        <v>-13.06166666666666</v>
      </c>
      <c r="K63" s="2">
        <f t="shared" si="17"/>
        <v>76.938333333333333</v>
      </c>
      <c r="L63" s="2">
        <f t="shared" si="18"/>
        <v>101.11919808127865</v>
      </c>
      <c r="M63" s="2">
        <f>SUMIF(A:A,A63,L:L)</f>
        <v>3097.1792421817463</v>
      </c>
      <c r="N63" s="3">
        <f t="shared" si="19"/>
        <v>3.2648804016278773E-2</v>
      </c>
      <c r="O63" s="6">
        <f t="shared" si="20"/>
        <v>30.628993316306396</v>
      </c>
      <c r="P63" s="3" t="str">
        <f t="shared" si="21"/>
        <v/>
      </c>
      <c r="Q63" s="3" t="str">
        <f>IF(ISNUMBER(P63),SUMIF(A:A,A63,P:P),"")</f>
        <v/>
      </c>
      <c r="R63" s="3" t="str">
        <f t="shared" si="22"/>
        <v/>
      </c>
      <c r="S63" s="7" t="str">
        <f t="shared" si="23"/>
        <v/>
      </c>
    </row>
    <row r="64" spans="1:19" x14ac:dyDescent="0.3">
      <c r="A64" s="1">
        <v>34</v>
      </c>
      <c r="B64" s="5">
        <v>0.86458333333333337</v>
      </c>
      <c r="C64" s="1" t="s">
        <v>21</v>
      </c>
      <c r="D64" s="1">
        <v>6</v>
      </c>
      <c r="E64" s="1">
        <v>13</v>
      </c>
      <c r="F64" s="1" t="s">
        <v>72</v>
      </c>
      <c r="G64" s="1">
        <v>24.66</v>
      </c>
      <c r="H64" s="1">
        <f>1+COUNTIFS(A:A,A64,G:G,"&gt;"&amp;G64)</f>
        <v>12</v>
      </c>
      <c r="I64" s="2">
        <f>AVERAGEIF(A:A,A64,G:G)</f>
        <v>48.981666666666662</v>
      </c>
      <c r="J64" s="2">
        <f t="shared" si="16"/>
        <v>-24.321666666666662</v>
      </c>
      <c r="K64" s="2">
        <f t="shared" si="17"/>
        <v>65.678333333333342</v>
      </c>
      <c r="L64" s="2">
        <f t="shared" si="18"/>
        <v>51.454606921934577</v>
      </c>
      <c r="M64" s="2">
        <f>SUMIF(A:A,A64,L:L)</f>
        <v>3097.1792421817463</v>
      </c>
      <c r="N64" s="3">
        <f t="shared" si="19"/>
        <v>1.6613377172736185E-2</v>
      </c>
      <c r="O64" s="6">
        <f t="shared" si="20"/>
        <v>60.192457536031625</v>
      </c>
      <c r="P64" s="3" t="str">
        <f t="shared" si="21"/>
        <v/>
      </c>
      <c r="Q64" s="3" t="str">
        <f>IF(ISNUMBER(P64),SUMIF(A:A,A64,P:P),"")</f>
        <v/>
      </c>
      <c r="R64" s="3" t="str">
        <f t="shared" si="22"/>
        <v/>
      </c>
      <c r="S64" s="7" t="str">
        <f t="shared" si="23"/>
        <v/>
      </c>
    </row>
    <row r="65" spans="1:19" x14ac:dyDescent="0.3">
      <c r="A65" s="1"/>
      <c r="B65" s="5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3"/>
      <c r="O65" s="6"/>
      <c r="P65" s="3"/>
      <c r="Q65" s="3"/>
      <c r="R65" s="3"/>
      <c r="S65" s="7"/>
    </row>
    <row r="66" spans="1:19" x14ac:dyDescent="0.3">
      <c r="A66" s="1">
        <v>36</v>
      </c>
      <c r="B66" s="5">
        <v>0.88541666666666663</v>
      </c>
      <c r="C66" s="1" t="s">
        <v>21</v>
      </c>
      <c r="D66" s="1">
        <v>7</v>
      </c>
      <c r="E66" s="1">
        <v>2</v>
      </c>
      <c r="F66" s="1" t="s">
        <v>74</v>
      </c>
      <c r="G66" s="1">
        <v>66.44</v>
      </c>
      <c r="H66" s="1">
        <f>1+COUNTIFS(A:A,A66,G:G,"&gt;"&amp;G66)</f>
        <v>1</v>
      </c>
      <c r="I66" s="2">
        <f>AVERAGEIF(A:A,A66,G:G)</f>
        <v>51.295000000000002</v>
      </c>
      <c r="J66" s="2">
        <f t="shared" ref="J66:J88" si="24">G66-I66</f>
        <v>15.144999999999996</v>
      </c>
      <c r="K66" s="2">
        <f t="shared" ref="K66:K88" si="25">90+J66</f>
        <v>105.145</v>
      </c>
      <c r="L66" s="2">
        <f t="shared" ref="L66:L88" si="26">EXP(0.06*K66)</f>
        <v>549.33035496522211</v>
      </c>
      <c r="M66" s="2">
        <f>SUMIF(A:A,A66,L:L)</f>
        <v>2736.5191268628878</v>
      </c>
      <c r="N66" s="3">
        <f t="shared" ref="N66:N88" si="27">L66/M66</f>
        <v>0.20074055012908598</v>
      </c>
      <c r="O66" s="6">
        <f t="shared" ref="O66:O88" si="28">1/N66</f>
        <v>4.9815545456906998</v>
      </c>
      <c r="P66" s="3">
        <f t="shared" ref="P66:P88" si="29">IF(O66&gt;21,"",N66)</f>
        <v>0.20074055012908598</v>
      </c>
      <c r="Q66" s="3">
        <f>IF(ISNUMBER(P66),SUMIF(A:A,A66,P:P),"")</f>
        <v>0.94714618375937687</v>
      </c>
      <c r="R66" s="3">
        <f t="shared" ref="R66:R88" si="30">IFERROR(P66*(1/Q66),"")</f>
        <v>0.21194252119806276</v>
      </c>
      <c r="S66" s="7">
        <f t="shared" ref="S66:S88" si="31">IFERROR(1/R66,"")</f>
        <v>4.7182603771401226</v>
      </c>
    </row>
    <row r="67" spans="1:19" x14ac:dyDescent="0.3">
      <c r="A67" s="1">
        <v>36</v>
      </c>
      <c r="B67" s="5">
        <v>0.88541666666666663</v>
      </c>
      <c r="C67" s="1" t="s">
        <v>21</v>
      </c>
      <c r="D67" s="1">
        <v>7</v>
      </c>
      <c r="E67" s="1">
        <v>7</v>
      </c>
      <c r="F67" s="1" t="s">
        <v>78</v>
      </c>
      <c r="G67" s="1">
        <v>65.63</v>
      </c>
      <c r="H67" s="1">
        <f>1+COUNTIFS(A:A,A67,G:G,"&gt;"&amp;G67)</f>
        <v>2</v>
      </c>
      <c r="I67" s="2">
        <f>AVERAGEIF(A:A,A67,G:G)</f>
        <v>51.295000000000002</v>
      </c>
      <c r="J67" s="2">
        <f t="shared" si="24"/>
        <v>14.334999999999994</v>
      </c>
      <c r="K67" s="2">
        <f t="shared" si="25"/>
        <v>104.33499999999999</v>
      </c>
      <c r="L67" s="2">
        <f t="shared" si="26"/>
        <v>523.27126461819319</v>
      </c>
      <c r="M67" s="2">
        <f>SUMIF(A:A,A67,L:L)</f>
        <v>2736.5191268628878</v>
      </c>
      <c r="N67" s="3">
        <f t="shared" si="27"/>
        <v>0.19121783563707995</v>
      </c>
      <c r="O67" s="6">
        <f t="shared" si="28"/>
        <v>5.2296376887035807</v>
      </c>
      <c r="P67" s="3">
        <f t="shared" si="29"/>
        <v>0.19121783563707995</v>
      </c>
      <c r="Q67" s="3">
        <f>IF(ISNUMBER(P67),SUMIF(A:A,A67,P:P),"")</f>
        <v>0.94714618375937687</v>
      </c>
      <c r="R67" s="3">
        <f t="shared" si="30"/>
        <v>0.20188840847999337</v>
      </c>
      <c r="S67" s="7">
        <f t="shared" si="31"/>
        <v>4.9532313792998046</v>
      </c>
    </row>
    <row r="68" spans="1:19" x14ac:dyDescent="0.3">
      <c r="A68" s="1">
        <v>36</v>
      </c>
      <c r="B68" s="5">
        <v>0.88541666666666663</v>
      </c>
      <c r="C68" s="1" t="s">
        <v>21</v>
      </c>
      <c r="D68" s="1">
        <v>7</v>
      </c>
      <c r="E68" s="1">
        <v>4</v>
      </c>
      <c r="F68" s="1" t="s">
        <v>75</v>
      </c>
      <c r="G68" s="1">
        <v>57.11</v>
      </c>
      <c r="H68" s="1">
        <f>1+COUNTIFS(A:A,A68,G:G,"&gt;"&amp;G68)</f>
        <v>3</v>
      </c>
      <c r="I68" s="2">
        <f>AVERAGEIF(A:A,A68,G:G)</f>
        <v>51.295000000000002</v>
      </c>
      <c r="J68" s="2">
        <f t="shared" si="24"/>
        <v>5.8149999999999977</v>
      </c>
      <c r="K68" s="2">
        <f t="shared" si="25"/>
        <v>95.814999999999998</v>
      </c>
      <c r="L68" s="2">
        <f t="shared" si="26"/>
        <v>313.84524057505058</v>
      </c>
      <c r="M68" s="2">
        <f>SUMIF(A:A,A68,L:L)</f>
        <v>2736.5191268628878</v>
      </c>
      <c r="N68" s="3">
        <f t="shared" si="27"/>
        <v>0.11468775697352386</v>
      </c>
      <c r="O68" s="6">
        <f t="shared" si="28"/>
        <v>8.7193265121651482</v>
      </c>
      <c r="P68" s="3">
        <f t="shared" si="29"/>
        <v>0.11468775697352386</v>
      </c>
      <c r="Q68" s="3">
        <f>IF(ISNUMBER(P68),SUMIF(A:A,A68,P:P),"")</f>
        <v>0.94714618375937687</v>
      </c>
      <c r="R68" s="3">
        <f t="shared" si="30"/>
        <v>0.12108770424255899</v>
      </c>
      <c r="S68" s="7">
        <f t="shared" si="31"/>
        <v>8.2584768309491778</v>
      </c>
    </row>
    <row r="69" spans="1:19" x14ac:dyDescent="0.3">
      <c r="A69" s="1">
        <v>36</v>
      </c>
      <c r="B69" s="5">
        <v>0.88541666666666663</v>
      </c>
      <c r="C69" s="1" t="s">
        <v>21</v>
      </c>
      <c r="D69" s="1">
        <v>7</v>
      </c>
      <c r="E69" s="1">
        <v>8</v>
      </c>
      <c r="F69" s="1" t="s">
        <v>79</v>
      </c>
      <c r="G69" s="1">
        <v>56.83</v>
      </c>
      <c r="H69" s="1">
        <f>1+COUNTIFS(A:A,A69,G:G,"&gt;"&amp;G69)</f>
        <v>4</v>
      </c>
      <c r="I69" s="2">
        <f>AVERAGEIF(A:A,A69,G:G)</f>
        <v>51.295000000000002</v>
      </c>
      <c r="J69" s="2">
        <f t="shared" si="24"/>
        <v>5.5349999999999966</v>
      </c>
      <c r="K69" s="2">
        <f t="shared" si="25"/>
        <v>95.534999999999997</v>
      </c>
      <c r="L69" s="2">
        <f t="shared" si="26"/>
        <v>308.61668338884044</v>
      </c>
      <c r="M69" s="2">
        <f>SUMIF(A:A,A69,L:L)</f>
        <v>2736.5191268628878</v>
      </c>
      <c r="N69" s="3">
        <f t="shared" si="27"/>
        <v>0.11277709713749921</v>
      </c>
      <c r="O69" s="6">
        <f t="shared" si="28"/>
        <v>8.867048588604721</v>
      </c>
      <c r="P69" s="3">
        <f t="shared" si="29"/>
        <v>0.11277709713749921</v>
      </c>
      <c r="Q69" s="3">
        <f>IF(ISNUMBER(P69),SUMIF(A:A,A69,P:P),"")</f>
        <v>0.94714618375937687</v>
      </c>
      <c r="R69" s="3">
        <f t="shared" si="30"/>
        <v>0.11907042341644519</v>
      </c>
      <c r="S69" s="7">
        <f t="shared" si="31"/>
        <v>8.3983912319059311</v>
      </c>
    </row>
    <row r="70" spans="1:19" x14ac:dyDescent="0.3">
      <c r="A70" s="1">
        <v>36</v>
      </c>
      <c r="B70" s="5">
        <v>0.88541666666666663</v>
      </c>
      <c r="C70" s="1" t="s">
        <v>21</v>
      </c>
      <c r="D70" s="1">
        <v>7</v>
      </c>
      <c r="E70" s="1">
        <v>1</v>
      </c>
      <c r="F70" s="1" t="s">
        <v>73</v>
      </c>
      <c r="G70" s="1">
        <v>53.06</v>
      </c>
      <c r="H70" s="1">
        <f>1+COUNTIFS(A:A,A70,G:G,"&gt;"&amp;G70)</f>
        <v>5</v>
      </c>
      <c r="I70" s="2">
        <f>AVERAGEIF(A:A,A70,G:G)</f>
        <v>51.295000000000002</v>
      </c>
      <c r="J70" s="2">
        <f t="shared" si="24"/>
        <v>1.7650000000000006</v>
      </c>
      <c r="K70" s="2">
        <f t="shared" si="25"/>
        <v>91.765000000000001</v>
      </c>
      <c r="L70" s="2">
        <f t="shared" si="26"/>
        <v>246.13988191579315</v>
      </c>
      <c r="M70" s="2">
        <f>SUMIF(A:A,A70,L:L)</f>
        <v>2736.5191268628878</v>
      </c>
      <c r="N70" s="3">
        <f t="shared" si="27"/>
        <v>8.9946340772689912E-2</v>
      </c>
      <c r="O70" s="6">
        <f t="shared" si="28"/>
        <v>11.117739659106027</v>
      </c>
      <c r="P70" s="3">
        <f t="shared" si="29"/>
        <v>8.9946340772689912E-2</v>
      </c>
      <c r="Q70" s="3">
        <f>IF(ISNUMBER(P70),SUMIF(A:A,A70,P:P),"")</f>
        <v>0.94714618375937687</v>
      </c>
      <c r="R70" s="3">
        <f t="shared" si="30"/>
        <v>9.4965637105434222E-2</v>
      </c>
      <c r="S70" s="7">
        <f t="shared" si="31"/>
        <v>10.530124690152549</v>
      </c>
    </row>
    <row r="71" spans="1:19" x14ac:dyDescent="0.3">
      <c r="A71" s="1">
        <v>36</v>
      </c>
      <c r="B71" s="5">
        <v>0.88541666666666663</v>
      </c>
      <c r="C71" s="1" t="s">
        <v>21</v>
      </c>
      <c r="D71" s="1">
        <v>7</v>
      </c>
      <c r="E71" s="1">
        <v>6</v>
      </c>
      <c r="F71" s="1" t="s">
        <v>77</v>
      </c>
      <c r="G71" s="1">
        <v>52.79</v>
      </c>
      <c r="H71" s="1">
        <f>1+COUNTIFS(A:A,A71,G:G,"&gt;"&amp;G71)</f>
        <v>6</v>
      </c>
      <c r="I71" s="2">
        <f>AVERAGEIF(A:A,A71,G:G)</f>
        <v>51.295000000000002</v>
      </c>
      <c r="J71" s="2">
        <f t="shared" si="24"/>
        <v>1.4949999999999974</v>
      </c>
      <c r="K71" s="2">
        <f t="shared" si="25"/>
        <v>91.495000000000005</v>
      </c>
      <c r="L71" s="2">
        <f t="shared" si="26"/>
        <v>242.18454059638094</v>
      </c>
      <c r="M71" s="2">
        <f>SUMIF(A:A,A71,L:L)</f>
        <v>2736.5191268628878</v>
      </c>
      <c r="N71" s="3">
        <f t="shared" si="27"/>
        <v>8.8500949333403106E-2</v>
      </c>
      <c r="O71" s="6">
        <f t="shared" si="28"/>
        <v>11.299313821287653</v>
      </c>
      <c r="P71" s="3">
        <f t="shared" si="29"/>
        <v>8.8500949333403106E-2</v>
      </c>
      <c r="Q71" s="3">
        <f>IF(ISNUMBER(P71),SUMIF(A:A,A71,P:P),"")</f>
        <v>0.94714618375937687</v>
      </c>
      <c r="R71" s="3">
        <f t="shared" si="30"/>
        <v>9.3439588155366335E-2</v>
      </c>
      <c r="S71" s="7">
        <f t="shared" si="31"/>
        <v>10.702101964932183</v>
      </c>
    </row>
    <row r="72" spans="1:19" x14ac:dyDescent="0.3">
      <c r="A72" s="1">
        <v>36</v>
      </c>
      <c r="B72" s="5">
        <v>0.88541666666666663</v>
      </c>
      <c r="C72" s="1" t="s">
        <v>21</v>
      </c>
      <c r="D72" s="1">
        <v>7</v>
      </c>
      <c r="E72" s="1">
        <v>5</v>
      </c>
      <c r="F72" s="1" t="s">
        <v>76</v>
      </c>
      <c r="G72" s="1">
        <v>51.8</v>
      </c>
      <c r="H72" s="1">
        <f>1+COUNTIFS(A:A,A72,G:G,"&gt;"&amp;G72)</f>
        <v>7</v>
      </c>
      <c r="I72" s="2">
        <f>AVERAGEIF(A:A,A72,G:G)</f>
        <v>51.295000000000002</v>
      </c>
      <c r="J72" s="2">
        <f t="shared" si="24"/>
        <v>0.50499999999999545</v>
      </c>
      <c r="K72" s="2">
        <f t="shared" si="25"/>
        <v>90.504999999999995</v>
      </c>
      <c r="L72" s="2">
        <f t="shared" si="26"/>
        <v>228.21770046537395</v>
      </c>
      <c r="M72" s="2">
        <f>SUMIF(A:A,A72,L:L)</f>
        <v>2736.5191268628878</v>
      </c>
      <c r="N72" s="3">
        <f t="shared" si="27"/>
        <v>8.3397078509368922E-2</v>
      </c>
      <c r="O72" s="6">
        <f t="shared" si="28"/>
        <v>11.990827710921058</v>
      </c>
      <c r="P72" s="3">
        <f t="shared" si="29"/>
        <v>8.3397078509368922E-2</v>
      </c>
      <c r="Q72" s="3">
        <f>IF(ISNUMBER(P72),SUMIF(A:A,A72,P:P),"")</f>
        <v>0.94714618375937687</v>
      </c>
      <c r="R72" s="3">
        <f t="shared" si="30"/>
        <v>8.8050904854361955E-2</v>
      </c>
      <c r="S72" s="7">
        <f t="shared" si="31"/>
        <v>11.357066706515067</v>
      </c>
    </row>
    <row r="73" spans="1:19" x14ac:dyDescent="0.3">
      <c r="A73" s="1">
        <v>36</v>
      </c>
      <c r="B73" s="5">
        <v>0.88541666666666663</v>
      </c>
      <c r="C73" s="1" t="s">
        <v>21</v>
      </c>
      <c r="D73" s="1">
        <v>7</v>
      </c>
      <c r="E73" s="1">
        <v>12</v>
      </c>
      <c r="F73" s="1" t="s">
        <v>81</v>
      </c>
      <c r="G73" s="1">
        <v>47.87</v>
      </c>
      <c r="H73" s="1">
        <f>1+COUNTIFS(A:A,A73,G:G,"&gt;"&amp;G73)</f>
        <v>8</v>
      </c>
      <c r="I73" s="2">
        <f>AVERAGEIF(A:A,A73,G:G)</f>
        <v>51.295000000000002</v>
      </c>
      <c r="J73" s="2">
        <f t="shared" si="24"/>
        <v>-3.4250000000000043</v>
      </c>
      <c r="K73" s="2">
        <f t="shared" si="25"/>
        <v>86.574999999999989</v>
      </c>
      <c r="L73" s="2">
        <f t="shared" si="26"/>
        <v>180.27798126787167</v>
      </c>
      <c r="M73" s="2">
        <f>SUMIF(A:A,A73,L:L)</f>
        <v>2736.5191268628878</v>
      </c>
      <c r="N73" s="3">
        <f t="shared" si="27"/>
        <v>6.5878575266725858E-2</v>
      </c>
      <c r="O73" s="6">
        <f t="shared" si="28"/>
        <v>15.179441813233671</v>
      </c>
      <c r="P73" s="3">
        <f t="shared" si="29"/>
        <v>6.5878575266725858E-2</v>
      </c>
      <c r="Q73" s="3">
        <f>IF(ISNUMBER(P73),SUMIF(A:A,A73,P:P),"")</f>
        <v>0.94714618375937687</v>
      </c>
      <c r="R73" s="3">
        <f t="shared" si="30"/>
        <v>6.9554812547777053E-2</v>
      </c>
      <c r="S73" s="7">
        <f t="shared" si="31"/>
        <v>14.377150385001787</v>
      </c>
    </row>
    <row r="74" spans="1:19" x14ac:dyDescent="0.3">
      <c r="A74" s="1">
        <v>36</v>
      </c>
      <c r="B74" s="5">
        <v>0.88541666666666663</v>
      </c>
      <c r="C74" s="1" t="s">
        <v>21</v>
      </c>
      <c r="D74" s="1">
        <v>7</v>
      </c>
      <c r="E74" s="1">
        <v>9</v>
      </c>
      <c r="F74" s="1" t="s">
        <v>80</v>
      </c>
      <c r="G74" s="1">
        <v>38.9</v>
      </c>
      <c r="H74" s="1">
        <f>1+COUNTIFS(A:A,A74,G:G,"&gt;"&amp;G74)</f>
        <v>9</v>
      </c>
      <c r="I74" s="2">
        <f>AVERAGEIF(A:A,A74,G:G)</f>
        <v>51.295000000000002</v>
      </c>
      <c r="J74" s="2">
        <f t="shared" si="24"/>
        <v>-12.395000000000003</v>
      </c>
      <c r="K74" s="2">
        <f t="shared" si="25"/>
        <v>77.60499999999999</v>
      </c>
      <c r="L74" s="2">
        <f t="shared" si="26"/>
        <v>105.24595084068901</v>
      </c>
      <c r="M74" s="2">
        <f>SUMIF(A:A,A74,L:L)</f>
        <v>2736.5191268628878</v>
      </c>
      <c r="N74" s="3">
        <f t="shared" si="27"/>
        <v>3.8459789960007214E-2</v>
      </c>
      <c r="O74" s="6">
        <f t="shared" si="28"/>
        <v>26.001182040771926</v>
      </c>
      <c r="P74" s="3" t="str">
        <f t="shared" si="29"/>
        <v/>
      </c>
      <c r="Q74" s="3" t="str">
        <f>IF(ISNUMBER(P74),SUMIF(A:A,A74,P:P),"")</f>
        <v/>
      </c>
      <c r="R74" s="3" t="str">
        <f t="shared" si="30"/>
        <v/>
      </c>
      <c r="S74" s="7" t="str">
        <f t="shared" si="31"/>
        <v/>
      </c>
    </row>
    <row r="75" spans="1:19" x14ac:dyDescent="0.3">
      <c r="A75" s="1">
        <v>36</v>
      </c>
      <c r="B75" s="5">
        <v>0.88541666666666663</v>
      </c>
      <c r="C75" s="1" t="s">
        <v>21</v>
      </c>
      <c r="D75" s="1">
        <v>7</v>
      </c>
      <c r="E75" s="1">
        <v>13</v>
      </c>
      <c r="F75" s="1" t="s">
        <v>19</v>
      </c>
      <c r="G75" s="1">
        <v>22.52</v>
      </c>
      <c r="H75" s="1">
        <f>1+COUNTIFS(A:A,A75,G:G,"&gt;"&amp;G75)</f>
        <v>10</v>
      </c>
      <c r="I75" s="2">
        <f>AVERAGEIF(A:A,A75,G:G)</f>
        <v>51.295000000000002</v>
      </c>
      <c r="J75" s="2">
        <f t="shared" si="24"/>
        <v>-28.775000000000002</v>
      </c>
      <c r="K75" s="2">
        <f t="shared" si="25"/>
        <v>61.224999999999994</v>
      </c>
      <c r="L75" s="2">
        <f t="shared" si="26"/>
        <v>39.389528229472106</v>
      </c>
      <c r="M75" s="2">
        <f>SUMIF(A:A,A75,L:L)</f>
        <v>2736.5191268628878</v>
      </c>
      <c r="N75" s="3">
        <f t="shared" si="27"/>
        <v>1.4394026280615762E-2</v>
      </c>
      <c r="O75" s="6">
        <f t="shared" si="28"/>
        <v>69.473264846451357</v>
      </c>
      <c r="P75" s="3" t="str">
        <f t="shared" si="29"/>
        <v/>
      </c>
      <c r="Q75" s="3" t="str">
        <f>IF(ISNUMBER(P75),SUMIF(A:A,A75,P:P),"")</f>
        <v/>
      </c>
      <c r="R75" s="3" t="str">
        <f t="shared" si="30"/>
        <v/>
      </c>
      <c r="S75" s="7" t="str">
        <f t="shared" si="31"/>
        <v/>
      </c>
    </row>
    <row r="76" spans="1:19" x14ac:dyDescent="0.3">
      <c r="A76" s="1"/>
      <c r="B76" s="5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3"/>
      <c r="O76" s="6"/>
      <c r="P76" s="3"/>
      <c r="Q76" s="3"/>
      <c r="R76" s="3"/>
      <c r="S76" s="7"/>
    </row>
    <row r="77" spans="1:19" x14ac:dyDescent="0.3">
      <c r="A77" s="1">
        <v>37</v>
      </c>
      <c r="B77" s="5">
        <v>0.90625</v>
      </c>
      <c r="C77" s="1" t="s">
        <v>21</v>
      </c>
      <c r="D77" s="1">
        <v>8</v>
      </c>
      <c r="E77" s="1">
        <v>16</v>
      </c>
      <c r="F77" s="1" t="s">
        <v>93</v>
      </c>
      <c r="G77" s="1">
        <v>52.77</v>
      </c>
      <c r="H77" s="1">
        <f>1+COUNTIFS(A:A,A77,G:G,"&gt;"&amp;G77)</f>
        <v>1</v>
      </c>
      <c r="I77" s="2">
        <f>AVERAGEIF(A:A,A77,G:G)</f>
        <v>45.239166666666669</v>
      </c>
      <c r="J77" s="2">
        <f t="shared" si="24"/>
        <v>7.5308333333333337</v>
      </c>
      <c r="K77" s="2">
        <f t="shared" si="25"/>
        <v>97.530833333333334</v>
      </c>
      <c r="L77" s="2">
        <f t="shared" si="26"/>
        <v>347.8773586540496</v>
      </c>
      <c r="M77" s="2">
        <f>SUMIF(A:A,A77,L:L)</f>
        <v>2819.4013017140019</v>
      </c>
      <c r="N77" s="3">
        <f t="shared" si="27"/>
        <v>0.12338696106955903</v>
      </c>
      <c r="O77" s="6">
        <f t="shared" si="28"/>
        <v>8.1045840770505162</v>
      </c>
      <c r="P77" s="3">
        <f t="shared" si="29"/>
        <v>0.12338696106955903</v>
      </c>
      <c r="Q77" s="3">
        <f>IF(ISNUMBER(P77),SUMIF(A:A,A77,P:P),"")</f>
        <v>0.95593237252864471</v>
      </c>
      <c r="R77" s="3">
        <f t="shared" si="30"/>
        <v>0.12907498962837113</v>
      </c>
      <c r="S77" s="7">
        <f t="shared" si="31"/>
        <v>7.7474342851327762</v>
      </c>
    </row>
    <row r="78" spans="1:19" x14ac:dyDescent="0.3">
      <c r="A78" s="1">
        <v>37</v>
      </c>
      <c r="B78" s="5">
        <v>0.90625</v>
      </c>
      <c r="C78" s="1" t="s">
        <v>21</v>
      </c>
      <c r="D78" s="1">
        <v>8</v>
      </c>
      <c r="E78" s="1">
        <v>6</v>
      </c>
      <c r="F78" s="1" t="s">
        <v>84</v>
      </c>
      <c r="G78" s="1">
        <v>52.06</v>
      </c>
      <c r="H78" s="1">
        <f>1+COUNTIFS(A:A,A78,G:G,"&gt;"&amp;G78)</f>
        <v>2</v>
      </c>
      <c r="I78" s="2">
        <f>AVERAGEIF(A:A,A78,G:G)</f>
        <v>45.239166666666669</v>
      </c>
      <c r="J78" s="2">
        <f t="shared" si="24"/>
        <v>6.8208333333333329</v>
      </c>
      <c r="K78" s="2">
        <f t="shared" si="25"/>
        <v>96.820833333333326</v>
      </c>
      <c r="L78" s="2">
        <f t="shared" si="26"/>
        <v>333.36900513723765</v>
      </c>
      <c r="M78" s="2">
        <f>SUMIF(A:A,A78,L:L)</f>
        <v>2819.4013017140019</v>
      </c>
      <c r="N78" s="3">
        <f t="shared" si="27"/>
        <v>0.11824106236120847</v>
      </c>
      <c r="O78" s="6">
        <f t="shared" si="28"/>
        <v>8.4572988438242547</v>
      </c>
      <c r="P78" s="3">
        <f t="shared" si="29"/>
        <v>0.11824106236120847</v>
      </c>
      <c r="Q78" s="3">
        <f>IF(ISNUMBER(P78),SUMIF(A:A,A78,P:P),"")</f>
        <v>0.95593237252864471</v>
      </c>
      <c r="R78" s="3">
        <f t="shared" si="30"/>
        <v>0.12369186959160687</v>
      </c>
      <c r="S78" s="7">
        <f t="shared" si="31"/>
        <v>8.0846057489606835</v>
      </c>
    </row>
    <row r="79" spans="1:19" x14ac:dyDescent="0.3">
      <c r="A79" s="1">
        <v>37</v>
      </c>
      <c r="B79" s="5">
        <v>0.90625</v>
      </c>
      <c r="C79" s="1" t="s">
        <v>21</v>
      </c>
      <c r="D79" s="1">
        <v>8</v>
      </c>
      <c r="E79" s="1">
        <v>15</v>
      </c>
      <c r="F79" s="1" t="s">
        <v>92</v>
      </c>
      <c r="G79" s="1">
        <v>51.29</v>
      </c>
      <c r="H79" s="1">
        <f>1+COUNTIFS(A:A,A79,G:G,"&gt;"&amp;G79)</f>
        <v>3</v>
      </c>
      <c r="I79" s="2">
        <f>AVERAGEIF(A:A,A79,G:G)</f>
        <v>45.239166666666669</v>
      </c>
      <c r="J79" s="2">
        <f t="shared" si="24"/>
        <v>6.0508333333333297</v>
      </c>
      <c r="K79" s="2">
        <f t="shared" si="25"/>
        <v>96.05083333333333</v>
      </c>
      <c r="L79" s="2">
        <f t="shared" si="26"/>
        <v>318.31771888927722</v>
      </c>
      <c r="M79" s="2">
        <f>SUMIF(A:A,A79,L:L)</f>
        <v>2819.4013017140019</v>
      </c>
      <c r="N79" s="3">
        <f t="shared" si="27"/>
        <v>0.11290259343207437</v>
      </c>
      <c r="O79" s="6">
        <f t="shared" si="28"/>
        <v>8.8571924665453352</v>
      </c>
      <c r="P79" s="3">
        <f t="shared" si="29"/>
        <v>0.11290259343207437</v>
      </c>
      <c r="Q79" s="3">
        <f>IF(ISNUMBER(P79),SUMIF(A:A,A79,P:P),"")</f>
        <v>0.95593237252864471</v>
      </c>
      <c r="R79" s="3">
        <f t="shared" si="30"/>
        <v>0.11810730201909887</v>
      </c>
      <c r="S79" s="7">
        <f t="shared" si="31"/>
        <v>8.4668770084875202</v>
      </c>
    </row>
    <row r="80" spans="1:19" x14ac:dyDescent="0.3">
      <c r="A80" s="1">
        <v>37</v>
      </c>
      <c r="B80" s="5">
        <v>0.90625</v>
      </c>
      <c r="C80" s="1" t="s">
        <v>21</v>
      </c>
      <c r="D80" s="1">
        <v>8</v>
      </c>
      <c r="E80" s="1">
        <v>7</v>
      </c>
      <c r="F80" s="1" t="s">
        <v>85</v>
      </c>
      <c r="G80" s="1">
        <v>51.24</v>
      </c>
      <c r="H80" s="1">
        <f>1+COUNTIFS(A:A,A80,G:G,"&gt;"&amp;G80)</f>
        <v>4</v>
      </c>
      <c r="I80" s="2">
        <f>AVERAGEIF(A:A,A80,G:G)</f>
        <v>45.239166666666669</v>
      </c>
      <c r="J80" s="2">
        <f t="shared" si="24"/>
        <v>6.0008333333333326</v>
      </c>
      <c r="K80" s="2">
        <f t="shared" si="25"/>
        <v>96.000833333333333</v>
      </c>
      <c r="L80" s="2">
        <f t="shared" si="26"/>
        <v>317.36419673098834</v>
      </c>
      <c r="M80" s="2">
        <f>SUMIF(A:A,A80,L:L)</f>
        <v>2819.4013017140019</v>
      </c>
      <c r="N80" s="3">
        <f t="shared" si="27"/>
        <v>0.11256439320576775</v>
      </c>
      <c r="O80" s="6">
        <f t="shared" si="28"/>
        <v>8.883803941198348</v>
      </c>
      <c r="P80" s="3">
        <f t="shared" si="29"/>
        <v>0.11256439320576775</v>
      </c>
      <c r="Q80" s="3">
        <f>IF(ISNUMBER(P80),SUMIF(A:A,A80,P:P),"")</f>
        <v>0.95593237252864471</v>
      </c>
      <c r="R80" s="3">
        <f t="shared" si="30"/>
        <v>0.11775351106481619</v>
      </c>
      <c r="S80" s="7">
        <f t="shared" si="31"/>
        <v>8.4923157785890595</v>
      </c>
    </row>
    <row r="81" spans="1:19" x14ac:dyDescent="0.3">
      <c r="A81" s="1">
        <v>37</v>
      </c>
      <c r="B81" s="5">
        <v>0.90625</v>
      </c>
      <c r="C81" s="1" t="s">
        <v>21</v>
      </c>
      <c r="D81" s="1">
        <v>8</v>
      </c>
      <c r="E81" s="1">
        <v>1</v>
      </c>
      <c r="F81" s="1" t="s">
        <v>82</v>
      </c>
      <c r="G81" s="1">
        <v>48.29</v>
      </c>
      <c r="H81" s="1">
        <f>1+COUNTIFS(A:A,A81,G:G,"&gt;"&amp;G81)</f>
        <v>5</v>
      </c>
      <c r="I81" s="2">
        <f>AVERAGEIF(A:A,A81,G:G)</f>
        <v>45.239166666666669</v>
      </c>
      <c r="J81" s="2">
        <f t="shared" si="24"/>
        <v>3.0508333333333297</v>
      </c>
      <c r="K81" s="2">
        <f t="shared" si="25"/>
        <v>93.05083333333333</v>
      </c>
      <c r="L81" s="2">
        <f t="shared" si="26"/>
        <v>265.88130835260029</v>
      </c>
      <c r="M81" s="2">
        <f>SUMIF(A:A,A81,L:L)</f>
        <v>2819.4013017140019</v>
      </c>
      <c r="N81" s="3">
        <f t="shared" si="27"/>
        <v>9.43041730848896E-2</v>
      </c>
      <c r="O81" s="6">
        <f t="shared" si="28"/>
        <v>10.603984609459774</v>
      </c>
      <c r="P81" s="3">
        <f t="shared" si="29"/>
        <v>9.43041730848896E-2</v>
      </c>
      <c r="Q81" s="3">
        <f>IF(ISNUMBER(P81),SUMIF(A:A,A81,P:P),"")</f>
        <v>0.95593237252864471</v>
      </c>
      <c r="R81" s="3">
        <f t="shared" si="30"/>
        <v>9.8651511126707614E-2</v>
      </c>
      <c r="S81" s="7">
        <f t="shared" si="31"/>
        <v>10.136692165978117</v>
      </c>
    </row>
    <row r="82" spans="1:19" x14ac:dyDescent="0.3">
      <c r="A82" s="1">
        <v>37</v>
      </c>
      <c r="B82" s="5">
        <v>0.90625</v>
      </c>
      <c r="C82" s="1" t="s">
        <v>21</v>
      </c>
      <c r="D82" s="1">
        <v>8</v>
      </c>
      <c r="E82" s="1">
        <v>4</v>
      </c>
      <c r="F82" s="1" t="s">
        <v>83</v>
      </c>
      <c r="G82" s="1">
        <v>47.61</v>
      </c>
      <c r="H82" s="1">
        <f>1+COUNTIFS(A:A,A82,G:G,"&gt;"&amp;G82)</f>
        <v>6</v>
      </c>
      <c r="I82" s="2">
        <f>AVERAGEIF(A:A,A82,G:G)</f>
        <v>45.239166666666669</v>
      </c>
      <c r="J82" s="2">
        <f t="shared" si="24"/>
        <v>2.37083333333333</v>
      </c>
      <c r="K82" s="2">
        <f t="shared" si="25"/>
        <v>92.370833333333337</v>
      </c>
      <c r="L82" s="2">
        <f t="shared" si="26"/>
        <v>255.25167009478491</v>
      </c>
      <c r="M82" s="2">
        <f>SUMIF(A:A,A82,L:L)</f>
        <v>2819.4013017140019</v>
      </c>
      <c r="N82" s="3">
        <f t="shared" si="27"/>
        <v>9.0533997391435361E-2</v>
      </c>
      <c r="O82" s="6">
        <f t="shared" si="28"/>
        <v>11.04557435673995</v>
      </c>
      <c r="P82" s="3">
        <f t="shared" si="29"/>
        <v>9.0533997391435361E-2</v>
      </c>
      <c r="Q82" s="3">
        <f>IF(ISNUMBER(P82),SUMIF(A:A,A82,P:P),"")</f>
        <v>0.95593237252864471</v>
      </c>
      <c r="R82" s="3">
        <f t="shared" si="30"/>
        <v>9.4707533705500169E-2</v>
      </c>
      <c r="S82" s="7">
        <f t="shared" si="31"/>
        <v>10.558822100779979</v>
      </c>
    </row>
    <row r="83" spans="1:19" x14ac:dyDescent="0.3">
      <c r="A83" s="1">
        <v>37</v>
      </c>
      <c r="B83" s="5">
        <v>0.90625</v>
      </c>
      <c r="C83" s="1" t="s">
        <v>21</v>
      </c>
      <c r="D83" s="1">
        <v>8</v>
      </c>
      <c r="E83" s="1">
        <v>12</v>
      </c>
      <c r="F83" s="1" t="s">
        <v>89</v>
      </c>
      <c r="G83" s="1">
        <v>44.39</v>
      </c>
      <c r="H83" s="1">
        <f>1+COUNTIFS(A:A,A83,G:G,"&gt;"&amp;G83)</f>
        <v>7</v>
      </c>
      <c r="I83" s="2">
        <f>AVERAGEIF(A:A,A83,G:G)</f>
        <v>45.239166666666669</v>
      </c>
      <c r="J83" s="2">
        <f t="shared" si="24"/>
        <v>-0.84916666666666885</v>
      </c>
      <c r="K83" s="2">
        <f t="shared" si="25"/>
        <v>89.150833333333338</v>
      </c>
      <c r="L83" s="2">
        <f t="shared" si="26"/>
        <v>210.40831499060764</v>
      </c>
      <c r="M83" s="2">
        <f>SUMIF(A:A,A83,L:L)</f>
        <v>2819.4013017140019</v>
      </c>
      <c r="N83" s="3">
        <f t="shared" si="27"/>
        <v>7.4628721658989747E-2</v>
      </c>
      <c r="O83" s="6">
        <f t="shared" si="28"/>
        <v>13.399666747199875</v>
      </c>
      <c r="P83" s="3">
        <f t="shared" si="29"/>
        <v>7.4628721658989747E-2</v>
      </c>
      <c r="Q83" s="3">
        <f>IF(ISNUMBER(P83),SUMIF(A:A,A83,P:P),"")</f>
        <v>0.95593237252864471</v>
      </c>
      <c r="R83" s="3">
        <f t="shared" si="30"/>
        <v>7.8069038986074812E-2</v>
      </c>
      <c r="S83" s="7">
        <f t="shared" si="31"/>
        <v>12.809175224743962</v>
      </c>
    </row>
    <row r="84" spans="1:19" x14ac:dyDescent="0.3">
      <c r="A84" s="1">
        <v>37</v>
      </c>
      <c r="B84" s="5">
        <v>0.90625</v>
      </c>
      <c r="C84" s="1" t="s">
        <v>21</v>
      </c>
      <c r="D84" s="1">
        <v>8</v>
      </c>
      <c r="E84" s="1">
        <v>14</v>
      </c>
      <c r="F84" s="1" t="s">
        <v>91</v>
      </c>
      <c r="G84" s="1">
        <v>42.06</v>
      </c>
      <c r="H84" s="1">
        <f>1+COUNTIFS(A:A,A84,G:G,"&gt;"&amp;G84)</f>
        <v>8</v>
      </c>
      <c r="I84" s="2">
        <f>AVERAGEIF(A:A,A84,G:G)</f>
        <v>45.239166666666669</v>
      </c>
      <c r="J84" s="2">
        <f t="shared" si="24"/>
        <v>-3.1791666666666671</v>
      </c>
      <c r="K84" s="2">
        <f t="shared" si="25"/>
        <v>86.820833333333326</v>
      </c>
      <c r="L84" s="2">
        <f t="shared" si="26"/>
        <v>182.95678913240519</v>
      </c>
      <c r="M84" s="2">
        <f>SUMIF(A:A,A84,L:L)</f>
        <v>2819.4013017140019</v>
      </c>
      <c r="N84" s="3">
        <f t="shared" si="27"/>
        <v>6.4892070887950598E-2</v>
      </c>
      <c r="O84" s="6">
        <f t="shared" si="28"/>
        <v>15.410203223853097</v>
      </c>
      <c r="P84" s="3">
        <f t="shared" si="29"/>
        <v>6.4892070887950598E-2</v>
      </c>
      <c r="Q84" s="3">
        <f>IF(ISNUMBER(P84),SUMIF(A:A,A84,P:P),"")</f>
        <v>0.95593237252864471</v>
      </c>
      <c r="R84" s="3">
        <f t="shared" si="30"/>
        <v>6.7883537322098689E-2</v>
      </c>
      <c r="S84" s="7">
        <f t="shared" si="31"/>
        <v>14.73111212892646</v>
      </c>
    </row>
    <row r="85" spans="1:19" x14ac:dyDescent="0.3">
      <c r="A85" s="1">
        <v>37</v>
      </c>
      <c r="B85" s="5">
        <v>0.90625</v>
      </c>
      <c r="C85" s="1" t="s">
        <v>21</v>
      </c>
      <c r="D85" s="1">
        <v>8</v>
      </c>
      <c r="E85" s="1">
        <v>9</v>
      </c>
      <c r="F85" s="1" t="s">
        <v>87</v>
      </c>
      <c r="G85" s="1">
        <v>41.28</v>
      </c>
      <c r="H85" s="1">
        <f>1+COUNTIFS(A:A,A85,G:G,"&gt;"&amp;G85)</f>
        <v>9</v>
      </c>
      <c r="I85" s="2">
        <f>AVERAGEIF(A:A,A85,G:G)</f>
        <v>45.239166666666669</v>
      </c>
      <c r="J85" s="2">
        <f t="shared" si="24"/>
        <v>-3.9591666666666683</v>
      </c>
      <c r="K85" s="2">
        <f t="shared" si="25"/>
        <v>86.040833333333325</v>
      </c>
      <c r="L85" s="2">
        <f t="shared" si="26"/>
        <v>174.59168165955779</v>
      </c>
      <c r="M85" s="2">
        <f>SUMIF(A:A,A85,L:L)</f>
        <v>2819.4013017140019</v>
      </c>
      <c r="N85" s="3">
        <f t="shared" si="27"/>
        <v>6.1925090817478899E-2</v>
      </c>
      <c r="O85" s="6">
        <f t="shared" si="28"/>
        <v>16.148543131691966</v>
      </c>
      <c r="P85" s="3">
        <f t="shared" si="29"/>
        <v>6.1925090817478899E-2</v>
      </c>
      <c r="Q85" s="3">
        <f>IF(ISNUMBER(P85),SUMIF(A:A,A85,P:P),"")</f>
        <v>0.95593237252864471</v>
      </c>
      <c r="R85" s="3">
        <f t="shared" si="30"/>
        <v>6.4779782123785434E-2</v>
      </c>
      <c r="S85" s="7">
        <f t="shared" si="31"/>
        <v>15.43691514875945</v>
      </c>
    </row>
    <row r="86" spans="1:19" x14ac:dyDescent="0.3">
      <c r="A86" s="1">
        <v>37</v>
      </c>
      <c r="B86" s="5">
        <v>0.90625</v>
      </c>
      <c r="C86" s="1" t="s">
        <v>21</v>
      </c>
      <c r="D86" s="1">
        <v>8</v>
      </c>
      <c r="E86" s="1">
        <v>10</v>
      </c>
      <c r="F86" s="1" t="s">
        <v>88</v>
      </c>
      <c r="G86" s="1">
        <v>38.21</v>
      </c>
      <c r="H86" s="1">
        <f>1+COUNTIFS(A:A,A86,G:G,"&gt;"&amp;G86)</f>
        <v>10</v>
      </c>
      <c r="I86" s="2">
        <f>AVERAGEIF(A:A,A86,G:G)</f>
        <v>45.239166666666669</v>
      </c>
      <c r="J86" s="2">
        <f t="shared" si="24"/>
        <v>-7.0291666666666686</v>
      </c>
      <c r="K86" s="2">
        <f t="shared" si="25"/>
        <v>82.970833333333331</v>
      </c>
      <c r="L86" s="2">
        <f t="shared" si="26"/>
        <v>145.22002411347796</v>
      </c>
      <c r="M86" s="2">
        <f>SUMIF(A:A,A86,L:L)</f>
        <v>2819.4013017140019</v>
      </c>
      <c r="N86" s="3">
        <f t="shared" si="27"/>
        <v>5.1507397696523086E-2</v>
      </c>
      <c r="O86" s="6">
        <f t="shared" si="28"/>
        <v>19.414686913361635</v>
      </c>
      <c r="P86" s="3">
        <f t="shared" si="29"/>
        <v>5.1507397696523086E-2</v>
      </c>
      <c r="Q86" s="3">
        <f>IF(ISNUMBER(P86),SUMIF(A:A,A86,P:P),"")</f>
        <v>0.95593237252864471</v>
      </c>
      <c r="R86" s="3">
        <f t="shared" si="30"/>
        <v>5.3881842666626149E-2</v>
      </c>
      <c r="S86" s="7">
        <f t="shared" si="31"/>
        <v>18.559127722990617</v>
      </c>
    </row>
    <row r="87" spans="1:19" x14ac:dyDescent="0.3">
      <c r="A87" s="1">
        <v>37</v>
      </c>
      <c r="B87" s="5">
        <v>0.90625</v>
      </c>
      <c r="C87" s="1" t="s">
        <v>21</v>
      </c>
      <c r="D87" s="1">
        <v>8</v>
      </c>
      <c r="E87" s="1">
        <v>8</v>
      </c>
      <c r="F87" s="1" t="s">
        <v>86</v>
      </c>
      <c r="G87" s="1">
        <v>38.06</v>
      </c>
      <c r="H87" s="1">
        <f>1+COUNTIFS(A:A,A87,G:G,"&gt;"&amp;G87)</f>
        <v>11</v>
      </c>
      <c r="I87" s="2">
        <f>AVERAGEIF(A:A,A87,G:G)</f>
        <v>45.239166666666669</v>
      </c>
      <c r="J87" s="2">
        <f t="shared" si="24"/>
        <v>-7.1791666666666671</v>
      </c>
      <c r="K87" s="2">
        <f t="shared" si="25"/>
        <v>82.820833333333326</v>
      </c>
      <c r="L87" s="2">
        <f t="shared" si="26"/>
        <v>143.91890770282845</v>
      </c>
      <c r="M87" s="2">
        <f>SUMIF(A:A,A87,L:L)</f>
        <v>2819.4013017140019</v>
      </c>
      <c r="N87" s="3">
        <f t="shared" si="27"/>
        <v>5.1045910922767772E-2</v>
      </c>
      <c r="O87" s="6">
        <f t="shared" si="28"/>
        <v>19.590207754603409</v>
      </c>
      <c r="P87" s="3">
        <f t="shared" si="29"/>
        <v>5.1045910922767772E-2</v>
      </c>
      <c r="Q87" s="3">
        <f>IF(ISNUMBER(P87),SUMIF(A:A,A87,P:P),"")</f>
        <v>0.95593237252864471</v>
      </c>
      <c r="R87" s="3">
        <f t="shared" si="30"/>
        <v>5.3399081765314077E-2</v>
      </c>
      <c r="S87" s="7">
        <f t="shared" si="31"/>
        <v>18.726913777187089</v>
      </c>
    </row>
    <row r="88" spans="1:19" x14ac:dyDescent="0.3">
      <c r="A88" s="1">
        <v>37</v>
      </c>
      <c r="B88" s="5">
        <v>0.90625</v>
      </c>
      <c r="C88" s="1" t="s">
        <v>21</v>
      </c>
      <c r="D88" s="1">
        <v>8</v>
      </c>
      <c r="E88" s="1">
        <v>13</v>
      </c>
      <c r="F88" s="1" t="s">
        <v>90</v>
      </c>
      <c r="G88" s="1">
        <v>35.61</v>
      </c>
      <c r="H88" s="1">
        <f>1+COUNTIFS(A:A,A88,G:G,"&gt;"&amp;G88)</f>
        <v>12</v>
      </c>
      <c r="I88" s="2">
        <f>AVERAGEIF(A:A,A88,G:G)</f>
        <v>45.239166666666669</v>
      </c>
      <c r="J88" s="2">
        <f t="shared" si="24"/>
        <v>-9.62916666666667</v>
      </c>
      <c r="K88" s="2">
        <f t="shared" si="25"/>
        <v>80.370833333333337</v>
      </c>
      <c r="L88" s="2">
        <f t="shared" si="26"/>
        <v>124.24432625618701</v>
      </c>
      <c r="M88" s="2">
        <f>SUMIF(A:A,A88,L:L)</f>
        <v>2819.4013017140019</v>
      </c>
      <c r="N88" s="3">
        <f t="shared" si="27"/>
        <v>4.4067627471355363E-2</v>
      </c>
      <c r="O88" s="6">
        <f t="shared" si="28"/>
        <v>22.692394789123046</v>
      </c>
      <c r="P88" s="3" t="str">
        <f t="shared" si="29"/>
        <v/>
      </c>
      <c r="Q88" s="3" t="str">
        <f>IF(ISNUMBER(P88),SUMIF(A:A,A88,P:P),"")</f>
        <v/>
      </c>
      <c r="R88" s="3" t="str">
        <f t="shared" si="30"/>
        <v/>
      </c>
      <c r="S88" s="7" t="str">
        <f t="shared" si="31"/>
        <v/>
      </c>
    </row>
  </sheetData>
  <autoFilter ref="A8:S8" xr:uid="{00000000-0009-0000-0000-000000000000}"/>
  <sortState xmlns:xlrd2="http://schemas.microsoft.com/office/spreadsheetml/2017/richdata2" ref="A9:T88">
    <sortCondition ref="B9:B88"/>
    <sortCondition ref="H9:H8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9" fitToHeight="0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02122022 - Moonee Valley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2022-12-01T22:30:10Z</cp:lastPrinted>
  <dcterms:created xsi:type="dcterms:W3CDTF">2016-03-11T05:58:01Z</dcterms:created>
  <dcterms:modified xsi:type="dcterms:W3CDTF">2022-12-01T22:30:16Z</dcterms:modified>
</cp:coreProperties>
</file>