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9_{B59F35D1-891D-4BF7-BC63-6F20B378E1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01122022 - Coffs Harbour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01122022 - Coffs Harbour'!$A$7:$S$36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9" i="1" l="1"/>
  <c r="I59" i="1"/>
  <c r="J59" i="1" s="1"/>
  <c r="K59" i="1" s="1"/>
  <c r="L59" i="1" s="1"/>
  <c r="H53" i="1"/>
  <c r="I53" i="1"/>
  <c r="J53" i="1" s="1"/>
  <c r="K53" i="1" s="1"/>
  <c r="L53" i="1" s="1"/>
  <c r="H52" i="1"/>
  <c r="I52" i="1"/>
  <c r="J52" i="1" s="1"/>
  <c r="K52" i="1" s="1"/>
  <c r="L52" i="1" s="1"/>
  <c r="H55" i="1"/>
  <c r="I55" i="1"/>
  <c r="J55" i="1" s="1"/>
  <c r="K55" i="1" s="1"/>
  <c r="L55" i="1" s="1"/>
  <c r="H50" i="1"/>
  <c r="I50" i="1"/>
  <c r="J50" i="1" s="1"/>
  <c r="K50" i="1" s="1"/>
  <c r="L50" i="1" s="1"/>
  <c r="H56" i="1"/>
  <c r="I56" i="1"/>
  <c r="J56" i="1" s="1"/>
  <c r="K56" i="1" s="1"/>
  <c r="L56" i="1" s="1"/>
  <c r="H57" i="1"/>
  <c r="I57" i="1"/>
  <c r="J57" i="1" s="1"/>
  <c r="K57" i="1" s="1"/>
  <c r="L57" i="1" s="1"/>
  <c r="H58" i="1"/>
  <c r="I58" i="1"/>
  <c r="J58" i="1" s="1"/>
  <c r="K58" i="1" s="1"/>
  <c r="L58" i="1" s="1"/>
  <c r="H51" i="1"/>
  <c r="I51" i="1"/>
  <c r="J51" i="1" s="1"/>
  <c r="K51" i="1" s="1"/>
  <c r="L51" i="1" s="1"/>
  <c r="H54" i="1"/>
  <c r="I54" i="1"/>
  <c r="J54" i="1" s="1"/>
  <c r="K54" i="1" s="1"/>
  <c r="L54" i="1" s="1"/>
  <c r="H14" i="1"/>
  <c r="I14" i="1"/>
  <c r="J14" i="1" s="1"/>
  <c r="K14" i="1" s="1"/>
  <c r="L14" i="1" s="1"/>
  <c r="H11" i="1"/>
  <c r="I11" i="1"/>
  <c r="J11" i="1" s="1"/>
  <c r="K11" i="1" s="1"/>
  <c r="L11" i="1" s="1"/>
  <c r="H12" i="1"/>
  <c r="I12" i="1"/>
  <c r="J12" i="1" s="1"/>
  <c r="K12" i="1" s="1"/>
  <c r="L12" i="1" s="1"/>
  <c r="H8" i="1"/>
  <c r="I8" i="1"/>
  <c r="J8" i="1" s="1"/>
  <c r="K8" i="1" s="1"/>
  <c r="L8" i="1" s="1"/>
  <c r="H10" i="1"/>
  <c r="I10" i="1"/>
  <c r="J10" i="1" s="1"/>
  <c r="K10" i="1" s="1"/>
  <c r="L10" i="1" s="1"/>
  <c r="H9" i="1"/>
  <c r="I9" i="1"/>
  <c r="J9" i="1" s="1"/>
  <c r="K9" i="1" s="1"/>
  <c r="L9" i="1" s="1"/>
  <c r="H13" i="1"/>
  <c r="I13" i="1"/>
  <c r="J13" i="1" s="1"/>
  <c r="K13" i="1" s="1"/>
  <c r="L13" i="1" s="1"/>
  <c r="H23" i="1"/>
  <c r="I23" i="1"/>
  <c r="J23" i="1" s="1"/>
  <c r="K23" i="1" s="1"/>
  <c r="L23" i="1" s="1"/>
  <c r="H20" i="1"/>
  <c r="I20" i="1"/>
  <c r="J20" i="1" s="1"/>
  <c r="K20" i="1" s="1"/>
  <c r="L20" i="1" s="1"/>
  <c r="H18" i="1"/>
  <c r="I18" i="1"/>
  <c r="J18" i="1" s="1"/>
  <c r="K18" i="1" s="1"/>
  <c r="L18" i="1" s="1"/>
  <c r="H16" i="1"/>
  <c r="I16" i="1"/>
  <c r="J16" i="1" s="1"/>
  <c r="K16" i="1" s="1"/>
  <c r="L16" i="1" s="1"/>
  <c r="H24" i="1"/>
  <c r="I24" i="1"/>
  <c r="J24" i="1" s="1"/>
  <c r="K24" i="1" s="1"/>
  <c r="L24" i="1" s="1"/>
  <c r="H22" i="1"/>
  <c r="I22" i="1"/>
  <c r="J22" i="1" s="1"/>
  <c r="K22" i="1" s="1"/>
  <c r="L22" i="1" s="1"/>
  <c r="H19" i="1"/>
  <c r="I19" i="1"/>
  <c r="J19" i="1" s="1"/>
  <c r="K19" i="1" s="1"/>
  <c r="L19" i="1" s="1"/>
  <c r="H21" i="1"/>
  <c r="I21" i="1"/>
  <c r="J21" i="1" s="1"/>
  <c r="K21" i="1" s="1"/>
  <c r="L21" i="1" s="1"/>
  <c r="H17" i="1"/>
  <c r="I17" i="1"/>
  <c r="J17" i="1" s="1"/>
  <c r="K17" i="1" s="1"/>
  <c r="L17" i="1" s="1"/>
  <c r="H26" i="1"/>
  <c r="I26" i="1"/>
  <c r="J26" i="1" s="1"/>
  <c r="K26" i="1" s="1"/>
  <c r="L26" i="1" s="1"/>
  <c r="H33" i="1"/>
  <c r="I33" i="1"/>
  <c r="J33" i="1" s="1"/>
  <c r="K33" i="1" s="1"/>
  <c r="L33" i="1" s="1"/>
  <c r="H27" i="1"/>
  <c r="I27" i="1"/>
  <c r="J27" i="1" s="1"/>
  <c r="K27" i="1" s="1"/>
  <c r="L27" i="1" s="1"/>
  <c r="H28" i="1"/>
  <c r="I28" i="1"/>
  <c r="J28" i="1" s="1"/>
  <c r="K28" i="1" s="1"/>
  <c r="L28" i="1" s="1"/>
  <c r="H30" i="1"/>
  <c r="I30" i="1"/>
  <c r="J30" i="1" s="1"/>
  <c r="K30" i="1" s="1"/>
  <c r="L30" i="1" s="1"/>
  <c r="H31" i="1"/>
  <c r="I31" i="1"/>
  <c r="J31" i="1" s="1"/>
  <c r="K31" i="1" s="1"/>
  <c r="L31" i="1" s="1"/>
  <c r="H36" i="1"/>
  <c r="I36" i="1"/>
  <c r="J36" i="1" s="1"/>
  <c r="K36" i="1" s="1"/>
  <c r="L36" i="1" s="1"/>
  <c r="H29" i="1"/>
  <c r="I29" i="1"/>
  <c r="J29" i="1" s="1"/>
  <c r="K29" i="1" s="1"/>
  <c r="L29" i="1" s="1"/>
  <c r="H35" i="1"/>
  <c r="I35" i="1"/>
  <c r="J35" i="1" s="1"/>
  <c r="K35" i="1" s="1"/>
  <c r="L35" i="1" s="1"/>
  <c r="H34" i="1"/>
  <c r="I34" i="1"/>
  <c r="J34" i="1" s="1"/>
  <c r="K34" i="1" s="1"/>
  <c r="L34" i="1" s="1"/>
  <c r="H32" i="1"/>
  <c r="I32" i="1"/>
  <c r="J32" i="1" s="1"/>
  <c r="K32" i="1" s="1"/>
  <c r="L32" i="1" s="1"/>
  <c r="H43" i="1"/>
  <c r="I43" i="1"/>
  <c r="J43" i="1" s="1"/>
  <c r="K43" i="1" s="1"/>
  <c r="L43" i="1" s="1"/>
  <c r="H40" i="1"/>
  <c r="I40" i="1"/>
  <c r="J40" i="1" s="1"/>
  <c r="K40" i="1" s="1"/>
  <c r="L40" i="1" s="1"/>
  <c r="H46" i="1"/>
  <c r="I46" i="1"/>
  <c r="J46" i="1" s="1"/>
  <c r="K46" i="1" s="1"/>
  <c r="L46" i="1" s="1"/>
  <c r="H39" i="1"/>
  <c r="I39" i="1"/>
  <c r="J39" i="1" s="1"/>
  <c r="K39" i="1" s="1"/>
  <c r="L39" i="1" s="1"/>
  <c r="H41" i="1"/>
  <c r="I41" i="1"/>
  <c r="J41" i="1" s="1"/>
  <c r="K41" i="1" s="1"/>
  <c r="L41" i="1" s="1"/>
  <c r="H38" i="1"/>
  <c r="I38" i="1"/>
  <c r="J38" i="1" s="1"/>
  <c r="K38" i="1" s="1"/>
  <c r="L38" i="1" s="1"/>
  <c r="H45" i="1"/>
  <c r="I45" i="1"/>
  <c r="J45" i="1" s="1"/>
  <c r="K45" i="1" s="1"/>
  <c r="L45" i="1" s="1"/>
  <c r="H44" i="1"/>
  <c r="I44" i="1"/>
  <c r="J44" i="1" s="1"/>
  <c r="K44" i="1" s="1"/>
  <c r="L44" i="1" s="1"/>
  <c r="H42" i="1"/>
  <c r="I42" i="1"/>
  <c r="J42" i="1" s="1"/>
  <c r="K42" i="1" s="1"/>
  <c r="L42" i="1" s="1"/>
  <c r="H47" i="1"/>
  <c r="I47" i="1"/>
  <c r="J47" i="1" s="1"/>
  <c r="K47" i="1" s="1"/>
  <c r="L47" i="1" s="1"/>
  <c r="H48" i="1"/>
  <c r="I48" i="1"/>
  <c r="J48" i="1" s="1"/>
  <c r="K48" i="1" s="1"/>
  <c r="L48" i="1" s="1"/>
  <c r="M52" i="1" l="1"/>
  <c r="N52" i="1" s="1"/>
  <c r="O52" i="1" s="1"/>
  <c r="P52" i="1" s="1"/>
  <c r="M55" i="1"/>
  <c r="N55" i="1" s="1"/>
  <c r="O55" i="1" s="1"/>
  <c r="P55" i="1" s="1"/>
  <c r="M53" i="1"/>
  <c r="N53" i="1" s="1"/>
  <c r="O53" i="1" s="1"/>
  <c r="P53" i="1" s="1"/>
  <c r="M50" i="1"/>
  <c r="N50" i="1" s="1"/>
  <c r="O50" i="1" s="1"/>
  <c r="P50" i="1" s="1"/>
  <c r="M59" i="1"/>
  <c r="N59" i="1" s="1"/>
  <c r="O59" i="1" s="1"/>
  <c r="P59" i="1" s="1"/>
  <c r="M57" i="1"/>
  <c r="N57" i="1" s="1"/>
  <c r="O57" i="1" s="1"/>
  <c r="P57" i="1" s="1"/>
  <c r="M56" i="1"/>
  <c r="N56" i="1" s="1"/>
  <c r="O56" i="1" s="1"/>
  <c r="P56" i="1" s="1"/>
  <c r="M54" i="1"/>
  <c r="N54" i="1" s="1"/>
  <c r="O54" i="1" s="1"/>
  <c r="P54" i="1" s="1"/>
  <c r="M51" i="1"/>
  <c r="N51" i="1" s="1"/>
  <c r="O51" i="1" s="1"/>
  <c r="P51" i="1" s="1"/>
  <c r="M58" i="1"/>
  <c r="N58" i="1" s="1"/>
  <c r="O58" i="1" s="1"/>
  <c r="P58" i="1" s="1"/>
  <c r="M44" i="1"/>
  <c r="N44" i="1" s="1"/>
  <c r="O44" i="1" s="1"/>
  <c r="P44" i="1" s="1"/>
  <c r="M48" i="1"/>
  <c r="N48" i="1" s="1"/>
  <c r="O48" i="1" s="1"/>
  <c r="P48" i="1" s="1"/>
  <c r="M41" i="1"/>
  <c r="N41" i="1" s="1"/>
  <c r="O41" i="1" s="1"/>
  <c r="P41" i="1" s="1"/>
  <c r="M45" i="1"/>
  <c r="N45" i="1" s="1"/>
  <c r="O45" i="1" s="1"/>
  <c r="P45" i="1" s="1"/>
  <c r="M47" i="1"/>
  <c r="N47" i="1" s="1"/>
  <c r="O47" i="1" s="1"/>
  <c r="P47" i="1" s="1"/>
  <c r="M42" i="1"/>
  <c r="N42" i="1" s="1"/>
  <c r="O42" i="1" s="1"/>
  <c r="P42" i="1" s="1"/>
  <c r="M38" i="1"/>
  <c r="N38" i="1" s="1"/>
  <c r="O38" i="1" s="1"/>
  <c r="P38" i="1" s="1"/>
  <c r="M19" i="1"/>
  <c r="N19" i="1" s="1"/>
  <c r="O19" i="1" s="1"/>
  <c r="P19" i="1" s="1"/>
  <c r="M17" i="1"/>
  <c r="N17" i="1" s="1"/>
  <c r="O17" i="1" s="1"/>
  <c r="P17" i="1" s="1"/>
  <c r="M40" i="1"/>
  <c r="N40" i="1" s="1"/>
  <c r="O40" i="1" s="1"/>
  <c r="P40" i="1" s="1"/>
  <c r="M20" i="1"/>
  <c r="N20" i="1" s="1"/>
  <c r="O20" i="1" s="1"/>
  <c r="P20" i="1" s="1"/>
  <c r="M23" i="1"/>
  <c r="N23" i="1" s="1"/>
  <c r="O23" i="1" s="1"/>
  <c r="P23" i="1" s="1"/>
  <c r="M16" i="1"/>
  <c r="N16" i="1" s="1"/>
  <c r="O16" i="1" s="1"/>
  <c r="P16" i="1" s="1"/>
  <c r="M22" i="1"/>
  <c r="N22" i="1" s="1"/>
  <c r="O22" i="1" s="1"/>
  <c r="P22" i="1" s="1"/>
  <c r="M18" i="1"/>
  <c r="N18" i="1" s="1"/>
  <c r="O18" i="1" s="1"/>
  <c r="P18" i="1" s="1"/>
  <c r="M24" i="1"/>
  <c r="N24" i="1" s="1"/>
  <c r="O24" i="1" s="1"/>
  <c r="P24" i="1" s="1"/>
  <c r="M12" i="1"/>
  <c r="N12" i="1" s="1"/>
  <c r="O12" i="1" s="1"/>
  <c r="P12" i="1" s="1"/>
  <c r="M11" i="1"/>
  <c r="N11" i="1" s="1"/>
  <c r="O11" i="1" s="1"/>
  <c r="P11" i="1" s="1"/>
  <c r="M10" i="1"/>
  <c r="N10" i="1" s="1"/>
  <c r="O10" i="1" s="1"/>
  <c r="P10" i="1" s="1"/>
  <c r="M13" i="1"/>
  <c r="N13" i="1" s="1"/>
  <c r="O13" i="1" s="1"/>
  <c r="P13" i="1" s="1"/>
  <c r="M8" i="1"/>
  <c r="N8" i="1" s="1"/>
  <c r="O8" i="1" s="1"/>
  <c r="P8" i="1" s="1"/>
  <c r="M9" i="1"/>
  <c r="N9" i="1" s="1"/>
  <c r="O9" i="1" s="1"/>
  <c r="P9" i="1" s="1"/>
  <c r="M21" i="1"/>
  <c r="N21" i="1" s="1"/>
  <c r="O21" i="1" s="1"/>
  <c r="P21" i="1" s="1"/>
  <c r="M31" i="1"/>
  <c r="N31" i="1" s="1"/>
  <c r="O31" i="1" s="1"/>
  <c r="P31" i="1" s="1"/>
  <c r="M35" i="1"/>
  <c r="N35" i="1" s="1"/>
  <c r="O35" i="1" s="1"/>
  <c r="P35" i="1" s="1"/>
  <c r="M33" i="1"/>
  <c r="N33" i="1" s="1"/>
  <c r="O33" i="1" s="1"/>
  <c r="P33" i="1" s="1"/>
  <c r="M30" i="1"/>
  <c r="N30" i="1" s="1"/>
  <c r="O30" i="1" s="1"/>
  <c r="P30" i="1" s="1"/>
  <c r="M29" i="1"/>
  <c r="N29" i="1" s="1"/>
  <c r="O29" i="1" s="1"/>
  <c r="P29" i="1" s="1"/>
  <c r="M26" i="1"/>
  <c r="N26" i="1" s="1"/>
  <c r="O26" i="1" s="1"/>
  <c r="P26" i="1" s="1"/>
  <c r="M32" i="1"/>
  <c r="N32" i="1" s="1"/>
  <c r="O32" i="1" s="1"/>
  <c r="P32" i="1" s="1"/>
  <c r="M28" i="1"/>
  <c r="N28" i="1" s="1"/>
  <c r="O28" i="1" s="1"/>
  <c r="P28" i="1" s="1"/>
  <c r="M36" i="1"/>
  <c r="N36" i="1" s="1"/>
  <c r="O36" i="1" s="1"/>
  <c r="P36" i="1" s="1"/>
  <c r="M34" i="1"/>
  <c r="N34" i="1" s="1"/>
  <c r="O34" i="1" s="1"/>
  <c r="P34" i="1" s="1"/>
  <c r="M27" i="1"/>
  <c r="N27" i="1" s="1"/>
  <c r="O27" i="1" s="1"/>
  <c r="P27" i="1" s="1"/>
  <c r="M43" i="1"/>
  <c r="N43" i="1" s="1"/>
  <c r="O43" i="1" s="1"/>
  <c r="P43" i="1" s="1"/>
  <c r="M39" i="1"/>
  <c r="N39" i="1" s="1"/>
  <c r="O39" i="1" s="1"/>
  <c r="P39" i="1" s="1"/>
  <c r="M46" i="1"/>
  <c r="N46" i="1" s="1"/>
  <c r="O46" i="1" s="1"/>
  <c r="P46" i="1" s="1"/>
  <c r="M14" i="1"/>
  <c r="N14" i="1" s="1"/>
  <c r="O14" i="1" s="1"/>
  <c r="P14" i="1" s="1"/>
  <c r="Q50" i="1" l="1"/>
  <c r="R50" i="1" s="1"/>
  <c r="S50" i="1" s="1"/>
  <c r="Q55" i="1"/>
  <c r="R55" i="1" s="1"/>
  <c r="S55" i="1" s="1"/>
  <c r="Q52" i="1"/>
  <c r="R52" i="1" s="1"/>
  <c r="S52" i="1" s="1"/>
  <c r="Q59" i="1"/>
  <c r="R59" i="1" s="1"/>
  <c r="S59" i="1" s="1"/>
  <c r="Q53" i="1"/>
  <c r="R53" i="1" s="1"/>
  <c r="S53" i="1" s="1"/>
  <c r="Q51" i="1"/>
  <c r="R51" i="1" s="1"/>
  <c r="S51" i="1" s="1"/>
  <c r="Q57" i="1"/>
  <c r="R57" i="1" s="1"/>
  <c r="S57" i="1" s="1"/>
  <c r="Q54" i="1"/>
  <c r="R54" i="1" s="1"/>
  <c r="S54" i="1" s="1"/>
  <c r="Q58" i="1"/>
  <c r="R58" i="1" s="1"/>
  <c r="S58" i="1" s="1"/>
  <c r="Q56" i="1"/>
  <c r="R56" i="1" s="1"/>
  <c r="S56" i="1" s="1"/>
  <c r="Q26" i="1"/>
  <c r="R26" i="1" s="1"/>
  <c r="S26" i="1" s="1"/>
  <c r="Q19" i="1"/>
  <c r="R19" i="1" s="1"/>
  <c r="S19" i="1" s="1"/>
  <c r="Q34" i="1"/>
  <c r="R34" i="1" s="1"/>
  <c r="S34" i="1" s="1"/>
  <c r="Q35" i="1"/>
  <c r="R35" i="1" s="1"/>
  <c r="S35" i="1" s="1"/>
  <c r="Q23" i="1"/>
  <c r="R23" i="1" s="1"/>
  <c r="S23" i="1" s="1"/>
  <c r="Q41" i="1"/>
  <c r="R41" i="1" s="1"/>
  <c r="S41" i="1" s="1"/>
  <c r="Q36" i="1"/>
  <c r="R36" i="1" s="1"/>
  <c r="S36" i="1" s="1"/>
  <c r="Q45" i="1"/>
  <c r="R45" i="1" s="1"/>
  <c r="S45" i="1" s="1"/>
  <c r="Q21" i="1"/>
  <c r="R21" i="1" s="1"/>
  <c r="S21" i="1" s="1"/>
  <c r="Q9" i="1"/>
  <c r="R9" i="1" s="1"/>
  <c r="S9" i="1" s="1"/>
  <c r="Q46" i="1"/>
  <c r="R46" i="1" s="1"/>
  <c r="S46" i="1" s="1"/>
  <c r="Q10" i="1"/>
  <c r="R10" i="1" s="1"/>
  <c r="S10" i="1" s="1"/>
  <c r="Q28" i="1"/>
  <c r="R28" i="1" s="1"/>
  <c r="S28" i="1" s="1"/>
  <c r="Q44" i="1"/>
  <c r="R44" i="1" s="1"/>
  <c r="S44" i="1" s="1"/>
  <c r="Q39" i="1"/>
  <c r="R39" i="1" s="1"/>
  <c r="S39" i="1" s="1"/>
  <c r="Q24" i="1"/>
  <c r="R24" i="1" s="1"/>
  <c r="S24" i="1" s="1"/>
  <c r="Q22" i="1"/>
  <c r="R22" i="1" s="1"/>
  <c r="S22" i="1" s="1"/>
  <c r="Q18" i="1"/>
  <c r="R18" i="1" s="1"/>
  <c r="S18" i="1" s="1"/>
  <c r="Q11" i="1"/>
  <c r="R11" i="1" s="1"/>
  <c r="S11" i="1" s="1"/>
  <c r="Q8" i="1"/>
  <c r="R8" i="1" s="1"/>
  <c r="S8" i="1" s="1"/>
  <c r="Q43" i="1"/>
  <c r="R43" i="1" s="1"/>
  <c r="S43" i="1" s="1"/>
  <c r="Q14" i="1"/>
  <c r="R14" i="1" s="1"/>
  <c r="S14" i="1" s="1"/>
  <c r="Q33" i="1"/>
  <c r="R33" i="1" s="1"/>
  <c r="S33" i="1" s="1"/>
  <c r="Q13" i="1"/>
  <c r="R13" i="1" s="1"/>
  <c r="S13" i="1" s="1"/>
  <c r="Q42" i="1"/>
  <c r="R42" i="1" s="1"/>
  <c r="S42" i="1" s="1"/>
  <c r="Q20" i="1"/>
  <c r="R20" i="1" s="1"/>
  <c r="S20" i="1" s="1"/>
  <c r="Q12" i="1"/>
  <c r="R12" i="1" s="1"/>
  <c r="S12" i="1" s="1"/>
  <c r="Q16" i="1"/>
  <c r="R16" i="1" s="1"/>
  <c r="S16" i="1" s="1"/>
  <c r="Q31" i="1"/>
  <c r="R31" i="1" s="1"/>
  <c r="S31" i="1" s="1"/>
  <c r="Q47" i="1"/>
  <c r="R47" i="1" s="1"/>
  <c r="S47" i="1" s="1"/>
  <c r="Q29" i="1"/>
  <c r="R29" i="1" s="1"/>
  <c r="S29" i="1" s="1"/>
  <c r="Q30" i="1"/>
  <c r="R30" i="1" s="1"/>
  <c r="S30" i="1" s="1"/>
  <c r="Q40" i="1"/>
  <c r="R40" i="1" s="1"/>
  <c r="S40" i="1" s="1"/>
  <c r="Q38" i="1"/>
  <c r="R38" i="1" s="1"/>
  <c r="S38" i="1" s="1"/>
  <c r="Q17" i="1"/>
  <c r="R17" i="1" s="1"/>
  <c r="S17" i="1" s="1"/>
  <c r="Q27" i="1"/>
  <c r="R27" i="1" s="1"/>
  <c r="S27" i="1" s="1"/>
  <c r="Q32" i="1"/>
  <c r="R32" i="1" s="1"/>
  <c r="S32" i="1" s="1"/>
  <c r="Q48" i="1"/>
  <c r="R48" i="1" s="1"/>
  <c r="S48" i="1" s="1"/>
</calcChain>
</file>

<file path=xl/sharedStrings.xml><?xml version="1.0" encoding="utf-8"?>
<sst xmlns="http://schemas.openxmlformats.org/spreadsheetml/2006/main" count="115" uniqueCount="68">
  <si>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</si>
  <si>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</si>
  <si>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</si>
  <si>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</si>
  <si>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</si>
  <si>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</si>
  <si>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</si>
  <si>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</si>
  <si>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</si>
  <si>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</si>
  <si>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</si>
  <si>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</si>
  <si>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</si>
  <si>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</si>
  <si>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</si>
  <si>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</si>
  <si>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</si>
  <si>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</si>
  <si>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</si>
  <si>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Coffs Harbour</t>
  </si>
  <si>
    <t xml:space="preserve">Perigord            </t>
  </si>
  <si>
    <t xml:space="preserve">Dark Euro           </t>
  </si>
  <si>
    <t xml:space="preserve">Claptone            </t>
  </si>
  <si>
    <t xml:space="preserve">Gobbled             </t>
  </si>
  <si>
    <t xml:space="preserve">Klopp               </t>
  </si>
  <si>
    <t xml:space="preserve">The Difference      </t>
  </si>
  <si>
    <t xml:space="preserve">Rose Bouquet        </t>
  </si>
  <si>
    <t xml:space="preserve">Beat That           </t>
  </si>
  <si>
    <t xml:space="preserve">Havieron            </t>
  </si>
  <si>
    <t xml:space="preserve">Lucifers Reward     </t>
  </si>
  <si>
    <t xml:space="preserve">Trogir              </t>
  </si>
  <si>
    <t xml:space="preserve">Clearly Regal       </t>
  </si>
  <si>
    <t xml:space="preserve">Midweek Hussler     </t>
  </si>
  <si>
    <t xml:space="preserve">Cotton Caper        </t>
  </si>
  <si>
    <t xml:space="preserve">Qukes               </t>
  </si>
  <si>
    <t xml:space="preserve">Nanakorobi Yaoki    </t>
  </si>
  <si>
    <t xml:space="preserve">Show Me Your Love   </t>
  </si>
  <si>
    <t xml:space="preserve">Lama                </t>
  </si>
  <si>
    <t xml:space="preserve">Hasalake            </t>
  </si>
  <si>
    <t xml:space="preserve">Balzando            </t>
  </si>
  <si>
    <t xml:space="preserve">Poets Performer     </t>
  </si>
  <si>
    <t xml:space="preserve">Cliffsinger         </t>
  </si>
  <si>
    <t xml:space="preserve">Dark Sapphire       </t>
  </si>
  <si>
    <t xml:space="preserve">Ready Enable        </t>
  </si>
  <si>
    <t xml:space="preserve">Portafortuna        </t>
  </si>
  <si>
    <t xml:space="preserve">Flying Euros        </t>
  </si>
  <si>
    <t xml:space="preserve">Blackwater Bronn    </t>
  </si>
  <si>
    <t xml:space="preserve">Believe So          </t>
  </si>
  <si>
    <t xml:space="preserve">Rossys Typa Girl    </t>
  </si>
  <si>
    <t xml:space="preserve">Eastowin            </t>
  </si>
  <si>
    <t xml:space="preserve">Madagascar Miss     </t>
  </si>
  <si>
    <t xml:space="preserve">Spirit Of Pluto     </t>
  </si>
  <si>
    <t xml:space="preserve">Akauwheo            </t>
  </si>
  <si>
    <t xml:space="preserve">Kiani               </t>
  </si>
  <si>
    <t xml:space="preserve">Are We Good         </t>
  </si>
  <si>
    <t xml:space="preserve">Ilovethegame        </t>
  </si>
  <si>
    <t xml:space="preserve">Port Office         </t>
  </si>
  <si>
    <t xml:space="preserve">Vaporetto           </t>
  </si>
  <si>
    <t xml:space="preserve">Bad Boy Darby       </t>
  </si>
  <si>
    <t xml:space="preserve">Courageous          </t>
  </si>
  <si>
    <t xml:space="preserve">Explosive Truth     </t>
  </si>
  <si>
    <t xml:space="preserve">Vilified            </t>
  </si>
  <si>
    <t xml:space="preserve">Mr Tabasco          </t>
  </si>
  <si>
    <t xml:space="preserve">Gimme The Cash      </t>
  </si>
  <si>
    <t xml:space="preserve">Moskeeta            </t>
  </si>
  <si>
    <t xml:space="preserve">Pontoon Pete        </t>
  </si>
  <si>
    <t xml:space="preserve">My Belladonna       </t>
  </si>
  <si>
    <t xml:space="preserve">Rayock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</si>
</sst>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22860</xdr:colOff>
      <xdr:row>5</xdr:row>
      <xdr:rowOff>100070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FF91BE-0AD1-3D29-6351-2799990A9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78880" cy="1014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59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AC11" sqref="AC11"/>
    </sheetView>
  </sheetViews>
  <sheetFormatPr defaultColWidth="8.88671875" defaultRowHeight="14.4" x14ac:dyDescent="0.3"/>
  <cols>
    <col min="1" max="1" width="9.6640625" style="9" hidden="1" customWidth="1"/>
    <col min="2" max="2" width="7.88671875" style="9" bestFit="1" customWidth="1"/>
    <col min="3" max="3" width="15.88671875" style="9" bestFit="1" customWidth="1"/>
    <col min="4" max="4" width="5.88671875" style="9" bestFit="1" customWidth="1"/>
    <col min="5" max="5" width="5.6640625" style="9" bestFit="1" customWidth="1"/>
    <col min="6" max="6" width="24.5546875" style="9" bestFit="1" customWidth="1"/>
    <col min="7" max="7" width="9.109375" style="10" bestFit="1" customWidth="1"/>
    <col min="8" max="8" width="7.88671875" style="10" bestFit="1" customWidth="1"/>
    <col min="9" max="9" width="10.88671875" style="10" hidden="1" customWidth="1"/>
    <col min="10" max="10" width="9.5546875" style="10" hidden="1" customWidth="1"/>
    <col min="11" max="11" width="14" style="10" hidden="1" customWidth="1"/>
    <col min="12" max="13" width="7.5546875" style="10" hidden="1" customWidth="1"/>
    <col min="14" max="14" width="8.554687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1</v>
      </c>
      <c r="B8" s="5">
        <v>0.55208333333333337</v>
      </c>
      <c r="C8" s="1" t="s">
        <v>19</v>
      </c>
      <c r="D8" s="1">
        <v>1</v>
      </c>
      <c r="E8" s="1">
        <v>4</v>
      </c>
      <c r="F8" s="1" t="s">
        <v>23</v>
      </c>
      <c r="G8" s="1">
        <v>70.290000000000006</v>
      </c>
      <c r="H8" s="1">
        <f>1+COUNTIFS(A:A,A8,G:G,"&gt;"&amp;G8)</f>
        <v>1</v>
      </c>
      <c r="I8" s="2">
        <f>AVERAGEIF(A:A,A8,G:G)</f>
        <v>51.995714285714293</v>
      </c>
      <c r="J8" s="2">
        <f t="shared" ref="J8:J36" si="0">G8-I8</f>
        <v>18.294285714285714</v>
      </c>
      <c r="K8" s="2">
        <f t="shared" ref="K8:K36" si="1">90+J8</f>
        <v>108.29428571428571</v>
      </c>
      <c r="L8" s="2">
        <f t="shared" ref="L8:L36" si="2">EXP(0.06*K8)</f>
        <v>663.58512526802258</v>
      </c>
      <c r="M8" s="2">
        <f>SUMIF(A:A,A8,L:L)</f>
        <v>1921.3794493233668</v>
      </c>
      <c r="N8" s="3">
        <f t="shared" ref="N8:N36" si="3">L8/M8</f>
        <v>0.3453691177459563</v>
      </c>
      <c r="O8" s="6">
        <f t="shared" ref="O8:O36" si="4">1/N8</f>
        <v>2.8954528607724899</v>
      </c>
      <c r="P8" s="3">
        <f t="shared" ref="P8:P36" si="5">IF(O8&gt;21,"",N8)</f>
        <v>0.3453691177459563</v>
      </c>
      <c r="Q8" s="3">
        <f>IF(ISNUMBER(P8),SUMIF(A:A,A8,P:P),"")</f>
        <v>1</v>
      </c>
      <c r="R8" s="3">
        <f t="shared" ref="R8:R36" si="6">IFERROR(P8*(1/Q8),"")</f>
        <v>0.3453691177459563</v>
      </c>
      <c r="S8" s="7">
        <f t="shared" ref="S8:S36" si="7">IFERROR(1/R8,"")</f>
        <v>2.8954528607724899</v>
      </c>
    </row>
    <row r="9" spans="1:19" x14ac:dyDescent="0.3">
      <c r="A9" s="1">
        <v>1</v>
      </c>
      <c r="B9" s="5">
        <v>0.55208333333333337</v>
      </c>
      <c r="C9" s="1" t="s">
        <v>19</v>
      </c>
      <c r="D9" s="1">
        <v>1</v>
      </c>
      <c r="E9" s="1">
        <v>7</v>
      </c>
      <c r="F9" s="1" t="s">
        <v>26</v>
      </c>
      <c r="G9" s="1">
        <v>63.39</v>
      </c>
      <c r="H9" s="1">
        <f>1+COUNTIFS(A:A,A9,G:G,"&gt;"&amp;G9)</f>
        <v>2</v>
      </c>
      <c r="I9" s="2">
        <f>AVERAGEIF(A:A,A9,G:G)</f>
        <v>51.995714285714293</v>
      </c>
      <c r="J9" s="2">
        <f t="shared" si="0"/>
        <v>11.394285714285708</v>
      </c>
      <c r="K9" s="2">
        <f t="shared" si="1"/>
        <v>101.3942857142857</v>
      </c>
      <c r="L9" s="2">
        <f t="shared" si="2"/>
        <v>438.63039904807238</v>
      </c>
      <c r="M9" s="2">
        <f>SUMIF(A:A,A9,L:L)</f>
        <v>1921.3794493233668</v>
      </c>
      <c r="N9" s="3">
        <f t="shared" si="3"/>
        <v>0.22828931536794594</v>
      </c>
      <c r="O9" s="6">
        <f t="shared" si="4"/>
        <v>4.3804064959774713</v>
      </c>
      <c r="P9" s="3">
        <f t="shared" si="5"/>
        <v>0.22828931536794594</v>
      </c>
      <c r="Q9" s="3">
        <f>IF(ISNUMBER(P9),SUMIF(A:A,A9,P:P),"")</f>
        <v>1</v>
      </c>
      <c r="R9" s="3">
        <f t="shared" si="6"/>
        <v>0.22828931536794594</v>
      </c>
      <c r="S9" s="7">
        <f t="shared" si="7"/>
        <v>4.3804064959774713</v>
      </c>
    </row>
    <row r="10" spans="1:19" x14ac:dyDescent="0.3">
      <c r="A10" s="1">
        <v>1</v>
      </c>
      <c r="B10" s="5">
        <v>0.55208333333333337</v>
      </c>
      <c r="C10" s="1" t="s">
        <v>19</v>
      </c>
      <c r="D10" s="1">
        <v>1</v>
      </c>
      <c r="E10" s="1">
        <v>5</v>
      </c>
      <c r="F10" s="1" t="s">
        <v>24</v>
      </c>
      <c r="G10" s="1">
        <v>54.72</v>
      </c>
      <c r="H10" s="1">
        <f>1+COUNTIFS(A:A,A10,G:G,"&gt;"&amp;G10)</f>
        <v>3</v>
      </c>
      <c r="I10" s="2">
        <f>AVERAGEIF(A:A,A10,G:G)</f>
        <v>51.995714285714293</v>
      </c>
      <c r="J10" s="2">
        <f t="shared" si="0"/>
        <v>2.7242857142857062</v>
      </c>
      <c r="K10" s="2">
        <f t="shared" si="1"/>
        <v>92.724285714285713</v>
      </c>
      <c r="L10" s="2">
        <f t="shared" si="2"/>
        <v>260.72263545655358</v>
      </c>
      <c r="M10" s="2">
        <f>SUMIF(A:A,A10,L:L)</f>
        <v>1921.3794493233668</v>
      </c>
      <c r="N10" s="3">
        <f t="shared" si="3"/>
        <v>0.13569554704479103</v>
      </c>
      <c r="O10" s="6">
        <f t="shared" si="4"/>
        <v>7.3694385834924656</v>
      </c>
      <c r="P10" s="3">
        <f t="shared" si="5"/>
        <v>0.13569554704479103</v>
      </c>
      <c r="Q10" s="3">
        <f>IF(ISNUMBER(P10),SUMIF(A:A,A10,P:P),"")</f>
        <v>1</v>
      </c>
      <c r="R10" s="3">
        <f t="shared" si="6"/>
        <v>0.13569554704479103</v>
      </c>
      <c r="S10" s="7">
        <f t="shared" si="7"/>
        <v>7.3694385834924656</v>
      </c>
    </row>
    <row r="11" spans="1:19" x14ac:dyDescent="0.3">
      <c r="A11" s="1">
        <v>1</v>
      </c>
      <c r="B11" s="5">
        <v>0.55208333333333337</v>
      </c>
      <c r="C11" s="1" t="s">
        <v>19</v>
      </c>
      <c r="D11" s="1">
        <v>1</v>
      </c>
      <c r="E11" s="1">
        <v>2</v>
      </c>
      <c r="F11" s="1" t="s">
        <v>21</v>
      </c>
      <c r="G11" s="1">
        <v>48.4</v>
      </c>
      <c r="H11" s="1">
        <f>1+COUNTIFS(A:A,A11,G:G,"&gt;"&amp;G11)</f>
        <v>4</v>
      </c>
      <c r="I11" s="2">
        <f>AVERAGEIF(A:A,A11,G:G)</f>
        <v>51.995714285714293</v>
      </c>
      <c r="J11" s="2">
        <f t="shared" si="0"/>
        <v>-3.5957142857142941</v>
      </c>
      <c r="K11" s="2">
        <f t="shared" si="1"/>
        <v>86.404285714285706</v>
      </c>
      <c r="L11" s="2">
        <f t="shared" si="2"/>
        <v>178.44084448662088</v>
      </c>
      <c r="M11" s="2">
        <f>SUMIF(A:A,A11,L:L)</f>
        <v>1921.3794493233668</v>
      </c>
      <c r="N11" s="3">
        <f t="shared" si="3"/>
        <v>9.2871215287256573E-2</v>
      </c>
      <c r="O11" s="6">
        <f t="shared" si="4"/>
        <v>10.76759894771417</v>
      </c>
      <c r="P11" s="3">
        <f t="shared" si="5"/>
        <v>9.2871215287256573E-2</v>
      </c>
      <c r="Q11" s="3">
        <f>IF(ISNUMBER(P11),SUMIF(A:A,A11,P:P),"")</f>
        <v>1</v>
      </c>
      <c r="R11" s="3">
        <f t="shared" si="6"/>
        <v>9.2871215287256573E-2</v>
      </c>
      <c r="S11" s="7">
        <f t="shared" si="7"/>
        <v>10.76759894771417</v>
      </c>
    </row>
    <row r="12" spans="1:19" x14ac:dyDescent="0.3">
      <c r="A12" s="1">
        <v>1</v>
      </c>
      <c r="B12" s="5">
        <v>0.55208333333333337</v>
      </c>
      <c r="C12" s="1" t="s">
        <v>19</v>
      </c>
      <c r="D12" s="1">
        <v>1</v>
      </c>
      <c r="E12" s="1">
        <v>3</v>
      </c>
      <c r="F12" s="1" t="s">
        <v>22</v>
      </c>
      <c r="G12" s="1">
        <v>46.68</v>
      </c>
      <c r="H12" s="1">
        <f>1+COUNTIFS(A:A,A12,G:G,"&gt;"&amp;G12)</f>
        <v>5</v>
      </c>
      <c r="I12" s="2">
        <f>AVERAGEIF(A:A,A12,G:G)</f>
        <v>51.995714285714293</v>
      </c>
      <c r="J12" s="2">
        <f t="shared" si="0"/>
        <v>-5.3157142857142929</v>
      </c>
      <c r="K12" s="2">
        <f t="shared" si="1"/>
        <v>84.684285714285707</v>
      </c>
      <c r="L12" s="2">
        <f t="shared" si="2"/>
        <v>160.94410694171626</v>
      </c>
      <c r="M12" s="2">
        <f>SUMIF(A:A,A12,L:L)</f>
        <v>1921.3794493233668</v>
      </c>
      <c r="N12" s="3">
        <f t="shared" si="3"/>
        <v>8.3764873720489907E-2</v>
      </c>
      <c r="O12" s="6">
        <f t="shared" si="4"/>
        <v>11.938178326834722</v>
      </c>
      <c r="P12" s="3">
        <f t="shared" si="5"/>
        <v>8.3764873720489907E-2</v>
      </c>
      <c r="Q12" s="3">
        <f>IF(ISNUMBER(P12),SUMIF(A:A,A12,P:P),"")</f>
        <v>1</v>
      </c>
      <c r="R12" s="3">
        <f t="shared" si="6"/>
        <v>8.3764873720489907E-2</v>
      </c>
      <c r="S12" s="7">
        <f t="shared" si="7"/>
        <v>11.938178326834722</v>
      </c>
    </row>
    <row r="13" spans="1:19" x14ac:dyDescent="0.3">
      <c r="A13" s="1">
        <v>1</v>
      </c>
      <c r="B13" s="5">
        <v>0.55208333333333337</v>
      </c>
      <c r="C13" s="1" t="s">
        <v>19</v>
      </c>
      <c r="D13" s="1">
        <v>1</v>
      </c>
      <c r="E13" s="1">
        <v>8</v>
      </c>
      <c r="F13" s="1" t="s">
        <v>27</v>
      </c>
      <c r="G13" s="1">
        <v>41.07</v>
      </c>
      <c r="H13" s="1">
        <f>1+COUNTIFS(A:A,A13,G:G,"&gt;"&amp;G13)</f>
        <v>6</v>
      </c>
      <c r="I13" s="2">
        <f>AVERAGEIF(A:A,A13,G:G)</f>
        <v>51.995714285714293</v>
      </c>
      <c r="J13" s="2">
        <f t="shared" si="0"/>
        <v>-10.925714285714292</v>
      </c>
      <c r="K13" s="2">
        <f t="shared" si="1"/>
        <v>79.074285714285708</v>
      </c>
      <c r="L13" s="2">
        <f t="shared" si="2"/>
        <v>114.94538963738974</v>
      </c>
      <c r="M13" s="2">
        <f>SUMIF(A:A,A13,L:L)</f>
        <v>1921.3794493233668</v>
      </c>
      <c r="N13" s="3">
        <f t="shared" si="3"/>
        <v>5.9824408800598403E-2</v>
      </c>
      <c r="O13" s="6">
        <f t="shared" si="4"/>
        <v>16.715585160784695</v>
      </c>
      <c r="P13" s="3">
        <f t="shared" si="5"/>
        <v>5.9824408800598403E-2</v>
      </c>
      <c r="Q13" s="3">
        <f>IF(ISNUMBER(P13),SUMIF(A:A,A13,P:P),"")</f>
        <v>1</v>
      </c>
      <c r="R13" s="3">
        <f t="shared" si="6"/>
        <v>5.9824408800598403E-2</v>
      </c>
      <c r="S13" s="7">
        <f t="shared" si="7"/>
        <v>16.715585160784695</v>
      </c>
    </row>
    <row r="14" spans="1:19" x14ac:dyDescent="0.3">
      <c r="A14" s="1">
        <v>1</v>
      </c>
      <c r="B14" s="5">
        <v>0.55208333333333337</v>
      </c>
      <c r="C14" s="1" t="s">
        <v>19</v>
      </c>
      <c r="D14" s="1">
        <v>1</v>
      </c>
      <c r="E14" s="1">
        <v>1</v>
      </c>
      <c r="F14" s="1" t="s">
        <v>20</v>
      </c>
      <c r="G14" s="1">
        <v>39.42</v>
      </c>
      <c r="H14" s="1">
        <f>1+COUNTIFS(A:A,A14,G:G,"&gt;"&amp;G14)</f>
        <v>7</v>
      </c>
      <c r="I14" s="2">
        <f>AVERAGEIF(A:A,A14,G:G)</f>
        <v>51.995714285714293</v>
      </c>
      <c r="J14" s="2">
        <f t="shared" si="0"/>
        <v>-12.575714285714291</v>
      </c>
      <c r="K14" s="2">
        <f t="shared" si="1"/>
        <v>77.424285714285702</v>
      </c>
      <c r="L14" s="2">
        <f t="shared" si="2"/>
        <v>104.1109484849912</v>
      </c>
      <c r="M14" s="2">
        <f>SUMIF(A:A,A14,L:L)</f>
        <v>1921.3794493233668</v>
      </c>
      <c r="N14" s="3">
        <f t="shared" si="3"/>
        <v>5.4185522032961744E-2</v>
      </c>
      <c r="O14" s="6">
        <f t="shared" si="4"/>
        <v>18.455114253428938</v>
      </c>
      <c r="P14" s="3">
        <f t="shared" si="5"/>
        <v>5.4185522032961744E-2</v>
      </c>
      <c r="Q14" s="3">
        <f>IF(ISNUMBER(P14),SUMIF(A:A,A14,P:P),"")</f>
        <v>1</v>
      </c>
      <c r="R14" s="3">
        <f t="shared" si="6"/>
        <v>5.4185522032961744E-2</v>
      </c>
      <c r="S14" s="7">
        <f t="shared" si="7"/>
        <v>18.455114253428938</v>
      </c>
    </row>
    <row r="15" spans="1:19" x14ac:dyDescent="0.3">
      <c r="A15" s="1"/>
      <c r="B15" s="5"/>
      <c r="C15" s="1"/>
      <c r="D15" s="1"/>
      <c r="E15" s="1"/>
      <c r="F15" s="1"/>
      <c r="G15" s="1"/>
      <c r="H15" s="1"/>
      <c r="I15" s="2"/>
      <c r="J15" s="2"/>
      <c r="K15" s="2"/>
      <c r="L15" s="2"/>
      <c r="M15" s="2"/>
      <c r="N15" s="3"/>
      <c r="O15" s="6"/>
      <c r="P15" s="3"/>
      <c r="Q15" s="3"/>
      <c r="R15" s="3"/>
      <c r="S15" s="7"/>
    </row>
    <row r="16" spans="1:19" x14ac:dyDescent="0.3">
      <c r="A16" s="1">
        <v>3</v>
      </c>
      <c r="B16" s="5">
        <v>0.57638888888888895</v>
      </c>
      <c r="C16" s="1" t="s">
        <v>19</v>
      </c>
      <c r="D16" s="1">
        <v>2</v>
      </c>
      <c r="E16" s="1">
        <v>4</v>
      </c>
      <c r="F16" s="1" t="s">
        <v>30</v>
      </c>
      <c r="G16" s="1">
        <v>61.11</v>
      </c>
      <c r="H16" s="1">
        <f>1+COUNTIFS(A:A,A16,G:G,"&gt;"&amp;G16)</f>
        <v>1</v>
      </c>
      <c r="I16" s="2">
        <f>AVERAGEIF(A:A,A16,G:G)</f>
        <v>47.916666666666664</v>
      </c>
      <c r="J16" s="2">
        <f t="shared" si="0"/>
        <v>13.193333333333335</v>
      </c>
      <c r="K16" s="2">
        <f t="shared" si="1"/>
        <v>103.19333333333333</v>
      </c>
      <c r="L16" s="2">
        <f t="shared" si="2"/>
        <v>488.62728476056861</v>
      </c>
      <c r="M16" s="2">
        <f>SUMIF(A:A,A16,L:L)</f>
        <v>2356.2283535905995</v>
      </c>
      <c r="N16" s="3">
        <f t="shared" si="3"/>
        <v>0.20737688009566699</v>
      </c>
      <c r="O16" s="6">
        <f t="shared" si="4"/>
        <v>4.8221383190772302</v>
      </c>
      <c r="P16" s="3">
        <f t="shared" si="5"/>
        <v>0.20737688009566699</v>
      </c>
      <c r="Q16" s="3">
        <f>IF(ISNUMBER(P16),SUMIF(A:A,A16,P:P),"")</f>
        <v>0.93173709679843464</v>
      </c>
      <c r="R16" s="3">
        <f t="shared" si="6"/>
        <v>0.22257016577770694</v>
      </c>
      <c r="S16" s="7">
        <f t="shared" si="7"/>
        <v>4.4929651577775029</v>
      </c>
    </row>
    <row r="17" spans="1:19" x14ac:dyDescent="0.3">
      <c r="A17" s="1">
        <v>3</v>
      </c>
      <c r="B17" s="5">
        <v>0.57638888888888895</v>
      </c>
      <c r="C17" s="1" t="s">
        <v>19</v>
      </c>
      <c r="D17" s="1">
        <v>2</v>
      </c>
      <c r="E17" s="1">
        <v>10</v>
      </c>
      <c r="F17" s="1" t="s">
        <v>35</v>
      </c>
      <c r="G17" s="1">
        <v>58.52</v>
      </c>
      <c r="H17" s="1">
        <f>1+COUNTIFS(A:A,A17,G:G,"&gt;"&amp;G17)</f>
        <v>2</v>
      </c>
      <c r="I17" s="2">
        <f>AVERAGEIF(A:A,A17,G:G)</f>
        <v>47.916666666666664</v>
      </c>
      <c r="J17" s="2">
        <f t="shared" si="0"/>
        <v>10.603333333333339</v>
      </c>
      <c r="K17" s="2">
        <f t="shared" si="1"/>
        <v>100.60333333333334</v>
      </c>
      <c r="L17" s="2">
        <f t="shared" si="2"/>
        <v>418.30046914540083</v>
      </c>
      <c r="M17" s="2">
        <f>SUMIF(A:A,A17,L:L)</f>
        <v>2356.2283535905995</v>
      </c>
      <c r="N17" s="3">
        <f t="shared" si="3"/>
        <v>0.17752968149626197</v>
      </c>
      <c r="O17" s="6">
        <f t="shared" si="4"/>
        <v>5.632860891608459</v>
      </c>
      <c r="P17" s="3">
        <f t="shared" si="5"/>
        <v>0.17752968149626197</v>
      </c>
      <c r="Q17" s="3">
        <f>IF(ISNUMBER(P17),SUMIF(A:A,A17,P:P),"")</f>
        <v>0.93173709679843464</v>
      </c>
      <c r="R17" s="3">
        <f t="shared" si="6"/>
        <v>0.19053623828682595</v>
      </c>
      <c r="S17" s="7">
        <f t="shared" si="7"/>
        <v>5.2483454538167083</v>
      </c>
    </row>
    <row r="18" spans="1:19" x14ac:dyDescent="0.3">
      <c r="A18" s="1">
        <v>3</v>
      </c>
      <c r="B18" s="5">
        <v>0.57638888888888895</v>
      </c>
      <c r="C18" s="1" t="s">
        <v>19</v>
      </c>
      <c r="D18" s="1">
        <v>2</v>
      </c>
      <c r="E18" s="1">
        <v>3</v>
      </c>
      <c r="F18" s="1" t="s">
        <v>29</v>
      </c>
      <c r="G18" s="1">
        <v>55.32</v>
      </c>
      <c r="H18" s="1">
        <f>1+COUNTIFS(A:A,A18,G:G,"&gt;"&amp;G18)</f>
        <v>3</v>
      </c>
      <c r="I18" s="2">
        <f>AVERAGEIF(A:A,A18,G:G)</f>
        <v>47.916666666666664</v>
      </c>
      <c r="J18" s="2">
        <f t="shared" si="0"/>
        <v>7.403333333333336</v>
      </c>
      <c r="K18" s="2">
        <f t="shared" si="1"/>
        <v>97.403333333333336</v>
      </c>
      <c r="L18" s="2">
        <f t="shared" si="2"/>
        <v>345.22625027899227</v>
      </c>
      <c r="M18" s="2">
        <f>SUMIF(A:A,A18,L:L)</f>
        <v>2356.2283535905995</v>
      </c>
      <c r="N18" s="3">
        <f t="shared" si="3"/>
        <v>0.14651646550000569</v>
      </c>
      <c r="O18" s="6">
        <f t="shared" si="4"/>
        <v>6.8251714685265945</v>
      </c>
      <c r="P18" s="3">
        <f t="shared" si="5"/>
        <v>0.14651646550000569</v>
      </c>
      <c r="Q18" s="3">
        <f>IF(ISNUMBER(P18),SUMIF(A:A,A18,P:P),"")</f>
        <v>0.93173709679843464</v>
      </c>
      <c r="R18" s="3">
        <f t="shared" si="6"/>
        <v>0.15725086615468528</v>
      </c>
      <c r="S18" s="7">
        <f t="shared" si="7"/>
        <v>6.359265449236478</v>
      </c>
    </row>
    <row r="19" spans="1:19" x14ac:dyDescent="0.3">
      <c r="A19" s="1">
        <v>3</v>
      </c>
      <c r="B19" s="5">
        <v>0.57638888888888895</v>
      </c>
      <c r="C19" s="1" t="s">
        <v>19</v>
      </c>
      <c r="D19" s="1">
        <v>2</v>
      </c>
      <c r="E19" s="1">
        <v>8</v>
      </c>
      <c r="F19" s="1" t="s">
        <v>33</v>
      </c>
      <c r="G19" s="1">
        <v>52.12</v>
      </c>
      <c r="H19" s="1">
        <f>1+COUNTIFS(A:A,A19,G:G,"&gt;"&amp;G19)</f>
        <v>4</v>
      </c>
      <c r="I19" s="2">
        <f>AVERAGEIF(A:A,A19,G:G)</f>
        <v>47.916666666666664</v>
      </c>
      <c r="J19" s="2">
        <f t="shared" si="0"/>
        <v>4.2033333333333331</v>
      </c>
      <c r="K19" s="2">
        <f t="shared" si="1"/>
        <v>94.203333333333333</v>
      </c>
      <c r="L19" s="2">
        <f t="shared" si="2"/>
        <v>284.91759553888085</v>
      </c>
      <c r="M19" s="2">
        <f>SUMIF(A:A,A19,L:L)</f>
        <v>2356.2283535905995</v>
      </c>
      <c r="N19" s="3">
        <f t="shared" si="3"/>
        <v>0.12092104532427929</v>
      </c>
      <c r="O19" s="6">
        <f t="shared" si="4"/>
        <v>8.269859041643711</v>
      </c>
      <c r="P19" s="3">
        <f t="shared" si="5"/>
        <v>0.12092104532427929</v>
      </c>
      <c r="Q19" s="3">
        <f>IF(ISNUMBER(P19),SUMIF(A:A,A19,P:P),"")</f>
        <v>0.93173709679843464</v>
      </c>
      <c r="R19" s="3">
        <f t="shared" si="6"/>
        <v>0.12978021991372796</v>
      </c>
      <c r="S19" s="7">
        <f t="shared" si="7"/>
        <v>7.7053344543933964</v>
      </c>
    </row>
    <row r="20" spans="1:19" x14ac:dyDescent="0.3">
      <c r="A20" s="1">
        <v>3</v>
      </c>
      <c r="B20" s="5">
        <v>0.57638888888888895</v>
      </c>
      <c r="C20" s="1" t="s">
        <v>19</v>
      </c>
      <c r="D20" s="1">
        <v>2</v>
      </c>
      <c r="E20" s="1">
        <v>2</v>
      </c>
      <c r="F20" s="1" t="s">
        <v>28</v>
      </c>
      <c r="G20" s="1">
        <v>50.44</v>
      </c>
      <c r="H20" s="1">
        <f>1+COUNTIFS(A:A,A20,G:G,"&gt;"&amp;G20)</f>
        <v>5</v>
      </c>
      <c r="I20" s="2">
        <f>AVERAGEIF(A:A,A20,G:G)</f>
        <v>47.916666666666664</v>
      </c>
      <c r="J20" s="2">
        <f t="shared" si="0"/>
        <v>2.5233333333333334</v>
      </c>
      <c r="K20" s="2">
        <f t="shared" si="1"/>
        <v>92.523333333333341</v>
      </c>
      <c r="L20" s="2">
        <f t="shared" si="2"/>
        <v>257.59794069453216</v>
      </c>
      <c r="M20" s="2">
        <f>SUMIF(A:A,A20,L:L)</f>
        <v>2356.2283535905995</v>
      </c>
      <c r="N20" s="3">
        <f t="shared" si="3"/>
        <v>0.10932639033138909</v>
      </c>
      <c r="O20" s="6">
        <f t="shared" si="4"/>
        <v>9.1469223210316351</v>
      </c>
      <c r="P20" s="3">
        <f t="shared" si="5"/>
        <v>0.10932639033138909</v>
      </c>
      <c r="Q20" s="3">
        <f>IF(ISNUMBER(P20),SUMIF(A:A,A20,P:P),"")</f>
        <v>0.93173709679843464</v>
      </c>
      <c r="R20" s="3">
        <f t="shared" si="6"/>
        <v>0.11733609266717861</v>
      </c>
      <c r="S20" s="7">
        <f t="shared" si="7"/>
        <v>8.5225268480388152</v>
      </c>
    </row>
    <row r="21" spans="1:19" x14ac:dyDescent="0.3">
      <c r="A21" s="1">
        <v>3</v>
      </c>
      <c r="B21" s="5">
        <v>0.57638888888888895</v>
      </c>
      <c r="C21" s="1" t="s">
        <v>19</v>
      </c>
      <c r="D21" s="1">
        <v>2</v>
      </c>
      <c r="E21" s="1">
        <v>9</v>
      </c>
      <c r="F21" s="1" t="s">
        <v>34</v>
      </c>
      <c r="G21" s="1">
        <v>48.32</v>
      </c>
      <c r="H21" s="1">
        <f>1+COUNTIFS(A:A,A21,G:G,"&gt;"&amp;G21)</f>
        <v>6</v>
      </c>
      <c r="I21" s="2">
        <f>AVERAGEIF(A:A,A21,G:G)</f>
        <v>47.916666666666664</v>
      </c>
      <c r="J21" s="2">
        <f t="shared" si="0"/>
        <v>0.40333333333333599</v>
      </c>
      <c r="K21" s="2">
        <f t="shared" si="1"/>
        <v>90.403333333333336</v>
      </c>
      <c r="L21" s="2">
        <f t="shared" si="2"/>
        <v>226.82980986248876</v>
      </c>
      <c r="M21" s="2">
        <f>SUMIF(A:A,A21,L:L)</f>
        <v>2356.2283535905995</v>
      </c>
      <c r="N21" s="3">
        <f t="shared" si="3"/>
        <v>9.626817770732124E-2</v>
      </c>
      <c r="O21" s="6">
        <f t="shared" si="4"/>
        <v>10.387648585602649</v>
      </c>
      <c r="P21" s="3">
        <f t="shared" si="5"/>
        <v>9.626817770732124E-2</v>
      </c>
      <c r="Q21" s="3">
        <f>IF(ISNUMBER(P21),SUMIF(A:A,A21,P:P),"")</f>
        <v>0.93173709679843464</v>
      </c>
      <c r="R21" s="3">
        <f t="shared" si="6"/>
        <v>0.10332118152009913</v>
      </c>
      <c r="S21" s="7">
        <f t="shared" si="7"/>
        <v>9.6785575357117786</v>
      </c>
    </row>
    <row r="22" spans="1:19" x14ac:dyDescent="0.3">
      <c r="A22" s="1">
        <v>3</v>
      </c>
      <c r="B22" s="5">
        <v>0.57638888888888895</v>
      </c>
      <c r="C22" s="1" t="s">
        <v>19</v>
      </c>
      <c r="D22" s="1">
        <v>2</v>
      </c>
      <c r="E22" s="1">
        <v>7</v>
      </c>
      <c r="F22" s="1" t="s">
        <v>32</v>
      </c>
      <c r="G22" s="1">
        <v>43.89</v>
      </c>
      <c r="H22" s="1">
        <f>1+COUNTIFS(A:A,A22,G:G,"&gt;"&amp;G22)</f>
        <v>7</v>
      </c>
      <c r="I22" s="2">
        <f>AVERAGEIF(A:A,A22,G:G)</f>
        <v>47.916666666666664</v>
      </c>
      <c r="J22" s="2">
        <f t="shared" si="0"/>
        <v>-4.0266666666666637</v>
      </c>
      <c r="K22" s="2">
        <f t="shared" si="1"/>
        <v>85.973333333333329</v>
      </c>
      <c r="L22" s="2">
        <f t="shared" si="2"/>
        <v>173.88601528779697</v>
      </c>
      <c r="M22" s="2">
        <f>SUMIF(A:A,A22,L:L)</f>
        <v>2356.2283535905995</v>
      </c>
      <c r="N22" s="3">
        <f t="shared" si="3"/>
        <v>7.3798456343510288E-2</v>
      </c>
      <c r="O22" s="6">
        <f t="shared" si="4"/>
        <v>13.550418932142588</v>
      </c>
      <c r="P22" s="3">
        <f t="shared" si="5"/>
        <v>7.3798456343510288E-2</v>
      </c>
      <c r="Q22" s="3">
        <f>IF(ISNUMBER(P22),SUMIF(A:A,A22,P:P),"")</f>
        <v>0.93173709679843464</v>
      </c>
      <c r="R22" s="3">
        <f t="shared" si="6"/>
        <v>7.9205235679776012E-2</v>
      </c>
      <c r="S22" s="7">
        <f t="shared" si="7"/>
        <v>12.625427996237079</v>
      </c>
    </row>
    <row r="23" spans="1:19" x14ac:dyDescent="0.3">
      <c r="A23" s="1">
        <v>3</v>
      </c>
      <c r="B23" s="5">
        <v>0.57638888888888895</v>
      </c>
      <c r="C23" s="1" t="s">
        <v>19</v>
      </c>
      <c r="D23" s="1">
        <v>2</v>
      </c>
      <c r="E23" s="1">
        <v>1</v>
      </c>
      <c r="F23" s="1" t="s">
        <v>25</v>
      </c>
      <c r="G23" s="1">
        <v>33.79</v>
      </c>
      <c r="H23" s="1">
        <f>1+COUNTIFS(A:A,A23,G:G,"&gt;"&amp;G23)</f>
        <v>8</v>
      </c>
      <c r="I23" s="2">
        <f>AVERAGEIF(A:A,A23,G:G)</f>
        <v>47.916666666666664</v>
      </c>
      <c r="J23" s="2">
        <f t="shared" si="0"/>
        <v>-14.126666666666665</v>
      </c>
      <c r="K23" s="2">
        <f t="shared" si="1"/>
        <v>75.873333333333335</v>
      </c>
      <c r="L23" s="2">
        <f t="shared" si="2"/>
        <v>94.859798854379747</v>
      </c>
      <c r="M23" s="2">
        <f>SUMIF(A:A,A23,L:L)</f>
        <v>2356.2283535905995</v>
      </c>
      <c r="N23" s="3">
        <f t="shared" si="3"/>
        <v>4.0259170427953295E-2</v>
      </c>
      <c r="O23" s="6">
        <f t="shared" si="4"/>
        <v>24.839061246668571</v>
      </c>
      <c r="P23" s="3" t="str">
        <f t="shared" si="5"/>
        <v/>
      </c>
      <c r="Q23" s="3" t="str">
        <f>IF(ISNUMBER(P23),SUMIF(A:A,A23,P:P),"")</f>
        <v/>
      </c>
      <c r="R23" s="3" t="str">
        <f t="shared" si="6"/>
        <v/>
      </c>
      <c r="S23" s="7" t="str">
        <f t="shared" si="7"/>
        <v/>
      </c>
    </row>
    <row r="24" spans="1:19" x14ac:dyDescent="0.3">
      <c r="A24" s="1">
        <v>3</v>
      </c>
      <c r="B24" s="5">
        <v>0.57638888888888895</v>
      </c>
      <c r="C24" s="1" t="s">
        <v>19</v>
      </c>
      <c r="D24" s="1">
        <v>2</v>
      </c>
      <c r="E24" s="1">
        <v>6</v>
      </c>
      <c r="F24" s="1" t="s">
        <v>31</v>
      </c>
      <c r="G24" s="1">
        <v>27.74</v>
      </c>
      <c r="H24" s="1">
        <f>1+COUNTIFS(A:A,A24,G:G,"&gt;"&amp;G24)</f>
        <v>9</v>
      </c>
      <c r="I24" s="2">
        <f>AVERAGEIF(A:A,A24,G:G)</f>
        <v>47.916666666666664</v>
      </c>
      <c r="J24" s="2">
        <f t="shared" si="0"/>
        <v>-20.176666666666666</v>
      </c>
      <c r="K24" s="2">
        <f t="shared" si="1"/>
        <v>69.823333333333338</v>
      </c>
      <c r="L24" s="2">
        <f t="shared" si="2"/>
        <v>65.983189167559587</v>
      </c>
      <c r="M24" s="2">
        <f>SUMIF(A:A,A24,L:L)</f>
        <v>2356.2283535905995</v>
      </c>
      <c r="N24" s="3">
        <f t="shared" si="3"/>
        <v>2.8003732773612285E-2</v>
      </c>
      <c r="O24" s="6">
        <f t="shared" si="4"/>
        <v>35.709525158099382</v>
      </c>
      <c r="P24" s="3" t="str">
        <f t="shared" si="5"/>
        <v/>
      </c>
      <c r="Q24" s="3" t="str">
        <f>IF(ISNUMBER(P24),SUMIF(A:A,A24,P:P),"")</f>
        <v/>
      </c>
      <c r="R24" s="3" t="str">
        <f t="shared" si="6"/>
        <v/>
      </c>
      <c r="S24" s="7" t="str">
        <f t="shared" si="7"/>
        <v/>
      </c>
    </row>
    <row r="25" spans="1:19" x14ac:dyDescent="0.3">
      <c r="A25" s="1"/>
      <c r="B25" s="5"/>
      <c r="C25" s="1"/>
      <c r="D25" s="1"/>
      <c r="E25" s="1"/>
      <c r="F25" s="1"/>
      <c r="G25" s="1"/>
      <c r="H25" s="1"/>
      <c r="I25" s="2"/>
      <c r="J25" s="2"/>
      <c r="K25" s="2"/>
      <c r="L25" s="2"/>
      <c r="M25" s="2"/>
      <c r="N25" s="3"/>
      <c r="O25" s="6"/>
      <c r="P25" s="3"/>
      <c r="Q25" s="3"/>
      <c r="R25" s="3"/>
      <c r="S25" s="7"/>
    </row>
    <row r="26" spans="1:19" x14ac:dyDescent="0.3">
      <c r="A26" s="1">
        <v>5</v>
      </c>
      <c r="B26" s="5">
        <v>0.60069444444444442</v>
      </c>
      <c r="C26" s="1" t="s">
        <v>19</v>
      </c>
      <c r="D26" s="1">
        <v>3</v>
      </c>
      <c r="E26" s="1">
        <v>1</v>
      </c>
      <c r="F26" s="1" t="s">
        <v>36</v>
      </c>
      <c r="G26" s="1">
        <v>77.349999999999994</v>
      </c>
      <c r="H26" s="1">
        <f>1+COUNTIFS(A:A,A26,G:G,"&gt;"&amp;G26)</f>
        <v>1</v>
      </c>
      <c r="I26" s="2">
        <f>AVERAGEIF(A:A,A26,G:G)</f>
        <v>46.459090909090918</v>
      </c>
      <c r="J26" s="2">
        <f t="shared" si="0"/>
        <v>30.890909090909076</v>
      </c>
      <c r="K26" s="2">
        <f t="shared" si="1"/>
        <v>120.89090909090908</v>
      </c>
      <c r="L26" s="2">
        <f t="shared" si="2"/>
        <v>1412.9776221712357</v>
      </c>
      <c r="M26" s="2">
        <f>SUMIF(A:A,A26,L:L)</f>
        <v>3568.5306720640237</v>
      </c>
      <c r="N26" s="3">
        <f t="shared" si="3"/>
        <v>0.39595501678957828</v>
      </c>
      <c r="O26" s="6">
        <f t="shared" si="4"/>
        <v>2.525539411289814</v>
      </c>
      <c r="P26" s="3">
        <f t="shared" si="5"/>
        <v>0.39595501678957828</v>
      </c>
      <c r="Q26" s="3">
        <f>IF(ISNUMBER(P26),SUMIF(A:A,A26,P:P),"")</f>
        <v>0.85004099832122748</v>
      </c>
      <c r="R26" s="3">
        <f t="shared" si="6"/>
        <v>0.46580696410121653</v>
      </c>
      <c r="S26" s="7">
        <f t="shared" si="7"/>
        <v>2.1468120424723987</v>
      </c>
    </row>
    <row r="27" spans="1:19" x14ac:dyDescent="0.3">
      <c r="A27" s="1">
        <v>5</v>
      </c>
      <c r="B27" s="5">
        <v>0.60069444444444442</v>
      </c>
      <c r="C27" s="1" t="s">
        <v>19</v>
      </c>
      <c r="D27" s="1">
        <v>3</v>
      </c>
      <c r="E27" s="1">
        <v>3</v>
      </c>
      <c r="F27" s="1" t="s">
        <v>38</v>
      </c>
      <c r="G27" s="1">
        <v>55.76</v>
      </c>
      <c r="H27" s="1">
        <f>1+COUNTIFS(A:A,A27,G:G,"&gt;"&amp;G27)</f>
        <v>2</v>
      </c>
      <c r="I27" s="2">
        <f>AVERAGEIF(A:A,A27,G:G)</f>
        <v>46.459090909090918</v>
      </c>
      <c r="J27" s="2">
        <f t="shared" si="0"/>
        <v>9.3009090909090801</v>
      </c>
      <c r="K27" s="2">
        <f t="shared" si="1"/>
        <v>99.300909090909073</v>
      </c>
      <c r="L27" s="2">
        <f t="shared" si="2"/>
        <v>386.85677939639788</v>
      </c>
      <c r="M27" s="2">
        <f>SUMIF(A:A,A27,L:L)</f>
        <v>3568.5306720640237</v>
      </c>
      <c r="N27" s="3">
        <f t="shared" si="3"/>
        <v>0.10840786165154116</v>
      </c>
      <c r="O27" s="6">
        <f t="shared" si="4"/>
        <v>9.2244232546005911</v>
      </c>
      <c r="P27" s="3">
        <f t="shared" si="5"/>
        <v>0.10840786165154116</v>
      </c>
      <c r="Q27" s="3">
        <f>IF(ISNUMBER(P27),SUMIF(A:A,A27,P:P),"")</f>
        <v>0.85004099832122748</v>
      </c>
      <c r="R27" s="3">
        <f t="shared" si="6"/>
        <v>0.12753250945029621</v>
      </c>
      <c r="S27" s="7">
        <f t="shared" si="7"/>
        <v>7.841137952278233</v>
      </c>
    </row>
    <row r="28" spans="1:19" x14ac:dyDescent="0.3">
      <c r="A28" s="1">
        <v>5</v>
      </c>
      <c r="B28" s="5">
        <v>0.60069444444444442</v>
      </c>
      <c r="C28" s="1" t="s">
        <v>19</v>
      </c>
      <c r="D28" s="1">
        <v>3</v>
      </c>
      <c r="E28" s="1">
        <v>4</v>
      </c>
      <c r="F28" s="1" t="s">
        <v>39</v>
      </c>
      <c r="G28" s="1">
        <v>53.67</v>
      </c>
      <c r="H28" s="1">
        <f>1+COUNTIFS(A:A,A28,G:G,"&gt;"&amp;G28)</f>
        <v>3</v>
      </c>
      <c r="I28" s="2">
        <f>AVERAGEIF(A:A,A28,G:G)</f>
        <v>46.459090909090918</v>
      </c>
      <c r="J28" s="2">
        <f t="shared" si="0"/>
        <v>7.2109090909090838</v>
      </c>
      <c r="K28" s="2">
        <f t="shared" si="1"/>
        <v>97.210909090909084</v>
      </c>
      <c r="L28" s="2">
        <f t="shared" si="2"/>
        <v>341.26337690570034</v>
      </c>
      <c r="M28" s="2">
        <f>SUMIF(A:A,A28,L:L)</f>
        <v>3568.5306720640237</v>
      </c>
      <c r="N28" s="3">
        <f t="shared" si="3"/>
        <v>9.5631341935002889E-2</v>
      </c>
      <c r="O28" s="6">
        <f t="shared" si="4"/>
        <v>10.456822834083654</v>
      </c>
      <c r="P28" s="3">
        <f t="shared" si="5"/>
        <v>9.5631341935002889E-2</v>
      </c>
      <c r="Q28" s="3">
        <f>IF(ISNUMBER(P28),SUMIF(A:A,A28,P:P),"")</f>
        <v>0.85004099832122748</v>
      </c>
      <c r="R28" s="3">
        <f t="shared" si="6"/>
        <v>0.11250203475346272</v>
      </c>
      <c r="S28" s="7">
        <f t="shared" si="7"/>
        <v>8.8887281211526776</v>
      </c>
    </row>
    <row r="29" spans="1:19" x14ac:dyDescent="0.3">
      <c r="A29" s="1">
        <v>5</v>
      </c>
      <c r="B29" s="5">
        <v>0.60069444444444442</v>
      </c>
      <c r="C29" s="1" t="s">
        <v>19</v>
      </c>
      <c r="D29" s="1">
        <v>3</v>
      </c>
      <c r="E29" s="1">
        <v>8</v>
      </c>
      <c r="F29" s="1" t="s">
        <v>43</v>
      </c>
      <c r="G29" s="1">
        <v>53.09</v>
      </c>
      <c r="H29" s="1">
        <f>1+COUNTIFS(A:A,A29,G:G,"&gt;"&amp;G29)</f>
        <v>4</v>
      </c>
      <c r="I29" s="2">
        <f>AVERAGEIF(A:A,A29,G:G)</f>
        <v>46.459090909090918</v>
      </c>
      <c r="J29" s="2">
        <f t="shared" si="0"/>
        <v>6.6309090909090855</v>
      </c>
      <c r="K29" s="2">
        <f t="shared" si="1"/>
        <v>96.630909090909086</v>
      </c>
      <c r="L29" s="2">
        <f t="shared" si="2"/>
        <v>329.59167685446846</v>
      </c>
      <c r="M29" s="2">
        <f>SUMIF(A:A,A29,L:L)</f>
        <v>3568.5306720640237</v>
      </c>
      <c r="N29" s="3">
        <f t="shared" si="3"/>
        <v>9.2360612011731416E-2</v>
      </c>
      <c r="O29" s="6">
        <f t="shared" si="4"/>
        <v>10.82712617661068</v>
      </c>
      <c r="P29" s="3">
        <f t="shared" si="5"/>
        <v>9.2360612011731416E-2</v>
      </c>
      <c r="Q29" s="3">
        <f>IF(ISNUMBER(P29),SUMIF(A:A,A29,P:P),"")</f>
        <v>0.85004099832122748</v>
      </c>
      <c r="R29" s="3">
        <f t="shared" si="6"/>
        <v>0.10865430278555654</v>
      </c>
      <c r="S29" s="7">
        <f t="shared" si="7"/>
        <v>9.2035011441160375</v>
      </c>
    </row>
    <row r="30" spans="1:19" x14ac:dyDescent="0.3">
      <c r="A30" s="1">
        <v>5</v>
      </c>
      <c r="B30" s="5">
        <v>0.60069444444444442</v>
      </c>
      <c r="C30" s="1" t="s">
        <v>19</v>
      </c>
      <c r="D30" s="1">
        <v>3</v>
      </c>
      <c r="E30" s="1">
        <v>5</v>
      </c>
      <c r="F30" s="1" t="s">
        <v>40</v>
      </c>
      <c r="G30" s="1">
        <v>50.95</v>
      </c>
      <c r="H30" s="1">
        <f>1+COUNTIFS(A:A,A30,G:G,"&gt;"&amp;G30)</f>
        <v>5</v>
      </c>
      <c r="I30" s="2">
        <f>AVERAGEIF(A:A,A30,G:G)</f>
        <v>46.459090909090918</v>
      </c>
      <c r="J30" s="2">
        <f t="shared" si="0"/>
        <v>4.490909090909085</v>
      </c>
      <c r="K30" s="2">
        <f t="shared" si="1"/>
        <v>94.490909090909085</v>
      </c>
      <c r="L30" s="2">
        <f t="shared" si="2"/>
        <v>289.87637687440133</v>
      </c>
      <c r="M30" s="2">
        <f>SUMIF(A:A,A30,L:L)</f>
        <v>3568.5306720640237</v>
      </c>
      <c r="N30" s="3">
        <f t="shared" si="3"/>
        <v>8.1231297559994906E-2</v>
      </c>
      <c r="O30" s="6">
        <f t="shared" si="4"/>
        <v>12.310525992292948</v>
      </c>
      <c r="P30" s="3">
        <f t="shared" si="5"/>
        <v>8.1231297559994906E-2</v>
      </c>
      <c r="Q30" s="3">
        <f>IF(ISNUMBER(P30),SUMIF(A:A,A30,P:P),"")</f>
        <v>0.85004099832122748</v>
      </c>
      <c r="R30" s="3">
        <f t="shared" si="6"/>
        <v>9.5561623169260215E-2</v>
      </c>
      <c r="S30" s="7">
        <f t="shared" si="7"/>
        <v>10.464451804348117</v>
      </c>
    </row>
    <row r="31" spans="1:19" x14ac:dyDescent="0.3">
      <c r="A31" s="1">
        <v>5</v>
      </c>
      <c r="B31" s="5">
        <v>0.60069444444444442</v>
      </c>
      <c r="C31" s="1" t="s">
        <v>19</v>
      </c>
      <c r="D31" s="1">
        <v>3</v>
      </c>
      <c r="E31" s="1">
        <v>6</v>
      </c>
      <c r="F31" s="1" t="s">
        <v>41</v>
      </c>
      <c r="G31" s="1">
        <v>49.94</v>
      </c>
      <c r="H31" s="1">
        <f>1+COUNTIFS(A:A,A31,G:G,"&gt;"&amp;G31)</f>
        <v>6</v>
      </c>
      <c r="I31" s="2">
        <f>AVERAGEIF(A:A,A31,G:G)</f>
        <v>46.459090909090918</v>
      </c>
      <c r="J31" s="2">
        <f t="shared" si="0"/>
        <v>3.4809090909090799</v>
      </c>
      <c r="K31" s="2">
        <f t="shared" si="1"/>
        <v>93.48090909090908</v>
      </c>
      <c r="L31" s="2">
        <f t="shared" si="2"/>
        <v>272.83154281901994</v>
      </c>
      <c r="M31" s="2">
        <f>SUMIF(A:A,A31,L:L)</f>
        <v>3568.5306720640237</v>
      </c>
      <c r="N31" s="3">
        <f t="shared" si="3"/>
        <v>7.6454868373378809E-2</v>
      </c>
      <c r="O31" s="6">
        <f t="shared" si="4"/>
        <v>13.079611819045324</v>
      </c>
      <c r="P31" s="3">
        <f t="shared" si="5"/>
        <v>7.6454868373378809E-2</v>
      </c>
      <c r="Q31" s="3">
        <f>IF(ISNUMBER(P31),SUMIF(A:A,A31,P:P),"")</f>
        <v>0.85004099832122748</v>
      </c>
      <c r="R31" s="3">
        <f t="shared" si="6"/>
        <v>8.9942565740207717E-2</v>
      </c>
      <c r="S31" s="7">
        <f t="shared" si="7"/>
        <v>11.118206288315415</v>
      </c>
    </row>
    <row r="32" spans="1:19" x14ac:dyDescent="0.3">
      <c r="A32" s="1">
        <v>5</v>
      </c>
      <c r="B32" s="5">
        <v>0.60069444444444442</v>
      </c>
      <c r="C32" s="1" t="s">
        <v>19</v>
      </c>
      <c r="D32" s="1">
        <v>3</v>
      </c>
      <c r="E32" s="1">
        <v>11</v>
      </c>
      <c r="F32" s="1" t="s">
        <v>46</v>
      </c>
      <c r="G32" s="1">
        <v>37.97</v>
      </c>
      <c r="H32" s="1">
        <f>1+COUNTIFS(A:A,A32,G:G,"&gt;"&amp;G32)</f>
        <v>7</v>
      </c>
      <c r="I32" s="2">
        <f>AVERAGEIF(A:A,A32,G:G)</f>
        <v>46.459090909090918</v>
      </c>
      <c r="J32" s="2">
        <f t="shared" si="0"/>
        <v>-8.489090909090919</v>
      </c>
      <c r="K32" s="2">
        <f t="shared" si="1"/>
        <v>81.510909090909081</v>
      </c>
      <c r="L32" s="2">
        <f t="shared" si="2"/>
        <v>133.04062669569183</v>
      </c>
      <c r="M32" s="2">
        <f>SUMIF(A:A,A32,L:L)</f>
        <v>3568.5306720640237</v>
      </c>
      <c r="N32" s="3">
        <f t="shared" si="3"/>
        <v>3.7281626227060466E-2</v>
      </c>
      <c r="O32" s="6">
        <f t="shared" si="4"/>
        <v>26.822864268569937</v>
      </c>
      <c r="P32" s="3" t="str">
        <f t="shared" si="5"/>
        <v/>
      </c>
      <c r="Q32" s="3" t="str">
        <f>IF(ISNUMBER(P32),SUMIF(A:A,A32,P:P),"")</f>
        <v/>
      </c>
      <c r="R32" s="3" t="str">
        <f t="shared" si="6"/>
        <v/>
      </c>
      <c r="S32" s="7" t="str">
        <f t="shared" si="7"/>
        <v/>
      </c>
    </row>
    <row r="33" spans="1:19" x14ac:dyDescent="0.3">
      <c r="A33" s="1">
        <v>5</v>
      </c>
      <c r="B33" s="5">
        <v>0.60069444444444442</v>
      </c>
      <c r="C33" s="1" t="s">
        <v>19</v>
      </c>
      <c r="D33" s="1">
        <v>3</v>
      </c>
      <c r="E33" s="1">
        <v>2</v>
      </c>
      <c r="F33" s="1" t="s">
        <v>37</v>
      </c>
      <c r="G33" s="1">
        <v>36.17</v>
      </c>
      <c r="H33" s="1">
        <f>1+COUNTIFS(A:A,A33,G:G,"&gt;"&amp;G33)</f>
        <v>8</v>
      </c>
      <c r="I33" s="2">
        <f>AVERAGEIF(A:A,A33,G:G)</f>
        <v>46.459090909090918</v>
      </c>
      <c r="J33" s="2">
        <f t="shared" si="0"/>
        <v>-10.289090909090916</v>
      </c>
      <c r="K33" s="2">
        <f t="shared" si="1"/>
        <v>79.710909090909084</v>
      </c>
      <c r="L33" s="2">
        <f t="shared" si="2"/>
        <v>119.42093796845263</v>
      </c>
      <c r="M33" s="2">
        <f>SUMIF(A:A,A33,L:L)</f>
        <v>3568.5306720640237</v>
      </c>
      <c r="N33" s="3">
        <f t="shared" si="3"/>
        <v>3.3465016541214157E-2</v>
      </c>
      <c r="O33" s="6">
        <f t="shared" si="4"/>
        <v>29.881951463207571</v>
      </c>
      <c r="P33" s="3" t="str">
        <f t="shared" si="5"/>
        <v/>
      </c>
      <c r="Q33" s="3" t="str">
        <f>IF(ISNUMBER(P33),SUMIF(A:A,A33,P:P),"")</f>
        <v/>
      </c>
      <c r="R33" s="3" t="str">
        <f t="shared" si="6"/>
        <v/>
      </c>
      <c r="S33" s="7" t="str">
        <f t="shared" si="7"/>
        <v/>
      </c>
    </row>
    <row r="34" spans="1:19" x14ac:dyDescent="0.3">
      <c r="A34" s="1">
        <v>5</v>
      </c>
      <c r="B34" s="5">
        <v>0.60069444444444442</v>
      </c>
      <c r="C34" s="1" t="s">
        <v>19</v>
      </c>
      <c r="D34" s="1">
        <v>3</v>
      </c>
      <c r="E34" s="1">
        <v>10</v>
      </c>
      <c r="F34" s="1" t="s">
        <v>45</v>
      </c>
      <c r="G34" s="1">
        <v>35.049999999999997</v>
      </c>
      <c r="H34" s="1">
        <f>1+COUNTIFS(A:A,A34,G:G,"&gt;"&amp;G34)</f>
        <v>9</v>
      </c>
      <c r="I34" s="2">
        <f>AVERAGEIF(A:A,A34,G:G)</f>
        <v>46.459090909090918</v>
      </c>
      <c r="J34" s="2">
        <f t="shared" si="0"/>
        <v>-11.409090909090921</v>
      </c>
      <c r="K34" s="2">
        <f t="shared" si="1"/>
        <v>78.590909090909079</v>
      </c>
      <c r="L34" s="2">
        <f t="shared" si="2"/>
        <v>111.65955398309721</v>
      </c>
      <c r="M34" s="2">
        <f>SUMIF(A:A,A34,L:L)</f>
        <v>3568.5306720640237</v>
      </c>
      <c r="N34" s="3">
        <f t="shared" si="3"/>
        <v>3.1290064243307672E-2</v>
      </c>
      <c r="O34" s="6">
        <f t="shared" si="4"/>
        <v>31.959026744851773</v>
      </c>
      <c r="P34" s="3" t="str">
        <f t="shared" si="5"/>
        <v/>
      </c>
      <c r="Q34" s="3" t="str">
        <f>IF(ISNUMBER(P34),SUMIF(A:A,A34,P:P),"")</f>
        <v/>
      </c>
      <c r="R34" s="3" t="str">
        <f t="shared" si="6"/>
        <v/>
      </c>
      <c r="S34" s="7" t="str">
        <f t="shared" si="7"/>
        <v/>
      </c>
    </row>
    <row r="35" spans="1:19" x14ac:dyDescent="0.3">
      <c r="A35" s="1">
        <v>5</v>
      </c>
      <c r="B35" s="5">
        <v>0.60069444444444442</v>
      </c>
      <c r="C35" s="1" t="s">
        <v>19</v>
      </c>
      <c r="D35" s="1">
        <v>3</v>
      </c>
      <c r="E35" s="1">
        <v>9</v>
      </c>
      <c r="F35" s="1" t="s">
        <v>44</v>
      </c>
      <c r="G35" s="1">
        <v>31.87</v>
      </c>
      <c r="H35" s="1">
        <f>1+COUNTIFS(A:A,A35,G:G,"&gt;"&amp;G35)</f>
        <v>10</v>
      </c>
      <c r="I35" s="2">
        <f>AVERAGEIF(A:A,A35,G:G)</f>
        <v>46.459090909090918</v>
      </c>
      <c r="J35" s="2">
        <f t="shared" si="0"/>
        <v>-14.589090909090917</v>
      </c>
      <c r="K35" s="2">
        <f t="shared" si="1"/>
        <v>75.410909090909087</v>
      </c>
      <c r="L35" s="2">
        <f t="shared" si="2"/>
        <v>92.264047288163724</v>
      </c>
      <c r="M35" s="2">
        <f>SUMIF(A:A,A35,L:L)</f>
        <v>3568.5306720640237</v>
      </c>
      <c r="N35" s="3">
        <f t="shared" si="3"/>
        <v>2.5854912222121541E-2</v>
      </c>
      <c r="O35" s="6">
        <f t="shared" si="4"/>
        <v>38.677369755074899</v>
      </c>
      <c r="P35" s="3" t="str">
        <f t="shared" si="5"/>
        <v/>
      </c>
      <c r="Q35" s="3" t="str">
        <f>IF(ISNUMBER(P35),SUMIF(A:A,A35,P:P),"")</f>
        <v/>
      </c>
      <c r="R35" s="3" t="str">
        <f t="shared" si="6"/>
        <v/>
      </c>
      <c r="S35" s="7" t="str">
        <f t="shared" si="7"/>
        <v/>
      </c>
    </row>
    <row r="36" spans="1:19" x14ac:dyDescent="0.3">
      <c r="A36" s="1">
        <v>5</v>
      </c>
      <c r="B36" s="5">
        <v>0.60069444444444442</v>
      </c>
      <c r="C36" s="1" t="s">
        <v>19</v>
      </c>
      <c r="D36" s="1">
        <v>3</v>
      </c>
      <c r="E36" s="1">
        <v>7</v>
      </c>
      <c r="F36" s="1" t="s">
        <v>42</v>
      </c>
      <c r="G36" s="1">
        <v>29.23</v>
      </c>
      <c r="H36" s="1">
        <f>1+COUNTIFS(A:A,A36,G:G,"&gt;"&amp;G36)</f>
        <v>11</v>
      </c>
      <c r="I36" s="2">
        <f>AVERAGEIF(A:A,A36,G:G)</f>
        <v>46.459090909090918</v>
      </c>
      <c r="J36" s="2">
        <f t="shared" si="0"/>
        <v>-17.229090909090917</v>
      </c>
      <c r="K36" s="2">
        <f t="shared" si="1"/>
        <v>72.770909090909086</v>
      </c>
      <c r="L36" s="2">
        <f t="shared" si="2"/>
        <v>78.748131107394812</v>
      </c>
      <c r="M36" s="2">
        <f>SUMIF(A:A,A36,L:L)</f>
        <v>3568.5306720640237</v>
      </c>
      <c r="N36" s="3">
        <f t="shared" si="3"/>
        <v>2.206738244506869E-2</v>
      </c>
      <c r="O36" s="6">
        <f t="shared" si="4"/>
        <v>45.315750632828951</v>
      </c>
      <c r="P36" s="3" t="str">
        <f t="shared" si="5"/>
        <v/>
      </c>
      <c r="Q36" s="3" t="str">
        <f>IF(ISNUMBER(P36),SUMIF(A:A,A36,P:P),"")</f>
        <v/>
      </c>
      <c r="R36" s="3" t="str">
        <f t="shared" si="6"/>
        <v/>
      </c>
      <c r="S36" s="7" t="str">
        <f t="shared" si="7"/>
        <v/>
      </c>
    </row>
    <row r="37" spans="1:19" x14ac:dyDescent="0.3">
      <c r="A37" s="1"/>
      <c r="B37" s="5"/>
      <c r="C37" s="1"/>
      <c r="D37" s="1"/>
      <c r="E37" s="1"/>
      <c r="F37" s="1"/>
      <c r="G37" s="1"/>
      <c r="H37" s="1"/>
      <c r="I37" s="2"/>
      <c r="J37" s="2"/>
      <c r="K37" s="2"/>
      <c r="L37" s="2"/>
      <c r="M37" s="2"/>
      <c r="N37" s="3"/>
      <c r="O37" s="6"/>
      <c r="P37" s="3"/>
      <c r="Q37" s="3"/>
      <c r="R37" s="3"/>
      <c r="S37" s="7"/>
    </row>
    <row r="38" spans="1:19" x14ac:dyDescent="0.3">
      <c r="A38" s="1">
        <v>9</v>
      </c>
      <c r="B38" s="5">
        <v>0.68055555555555547</v>
      </c>
      <c r="C38" s="1" t="s">
        <v>19</v>
      </c>
      <c r="D38" s="1">
        <v>6</v>
      </c>
      <c r="E38" s="1">
        <v>6</v>
      </c>
      <c r="F38" s="1" t="s">
        <v>52</v>
      </c>
      <c r="G38" s="1">
        <v>74.3</v>
      </c>
      <c r="H38" s="1">
        <f>1+COUNTIFS(A:A,A38,G:G,"&gt;"&amp;G38)</f>
        <v>1</v>
      </c>
      <c r="I38" s="2">
        <f>AVERAGEIF(A:A,A38,G:G)</f>
        <v>47.632727272727273</v>
      </c>
      <c r="J38" s="2">
        <f t="shared" ref="J38:J48" si="8">G38-I38</f>
        <v>26.667272727272724</v>
      </c>
      <c r="K38" s="2">
        <f t="shared" ref="K38:K48" si="9">90+J38</f>
        <v>116.66727272727272</v>
      </c>
      <c r="L38" s="2">
        <f t="shared" ref="L38:L48" si="10">EXP(0.06*K38)</f>
        <v>1096.6730367229102</v>
      </c>
      <c r="M38" s="2">
        <f>SUMIF(A:A,A38,L:L)</f>
        <v>3180.6477340827191</v>
      </c>
      <c r="N38" s="3">
        <f t="shared" ref="N38:N48" si="11">L38/M38</f>
        <v>0.34479550343514681</v>
      </c>
      <c r="O38" s="6">
        <f t="shared" ref="O38:O48" si="12">1/N38</f>
        <v>2.9002698412164523</v>
      </c>
      <c r="P38" s="3">
        <f t="shared" ref="P38:P48" si="13">IF(O38&gt;21,"",N38)</f>
        <v>0.34479550343514681</v>
      </c>
      <c r="Q38" s="3">
        <f>IF(ISNUMBER(P38),SUMIF(A:A,A38,P:P),"")</f>
        <v>0.9410565169161087</v>
      </c>
      <c r="R38" s="3">
        <f t="shared" ref="R38:R48" si="14">IFERROR(P38*(1/Q38),"")</f>
        <v>0.36639191933451526</v>
      </c>
      <c r="S38" s="7">
        <f t="shared" ref="S38:S48" si="15">IFERROR(1/R38,"")</f>
        <v>2.7293178348919906</v>
      </c>
    </row>
    <row r="39" spans="1:19" x14ac:dyDescent="0.3">
      <c r="A39" s="1">
        <v>9</v>
      </c>
      <c r="B39" s="5">
        <v>0.68055555555555547</v>
      </c>
      <c r="C39" s="1" t="s">
        <v>19</v>
      </c>
      <c r="D39" s="1">
        <v>6</v>
      </c>
      <c r="E39" s="1">
        <v>4</v>
      </c>
      <c r="F39" s="1" t="s">
        <v>50</v>
      </c>
      <c r="G39" s="1">
        <v>55.98</v>
      </c>
      <c r="H39" s="1">
        <f>1+COUNTIFS(A:A,A39,G:G,"&gt;"&amp;G39)</f>
        <v>2</v>
      </c>
      <c r="I39" s="2">
        <f>AVERAGEIF(A:A,A39,G:G)</f>
        <v>47.632727272727273</v>
      </c>
      <c r="J39" s="2">
        <f t="shared" si="8"/>
        <v>8.3472727272727241</v>
      </c>
      <c r="K39" s="2">
        <f t="shared" si="9"/>
        <v>98.347272727272724</v>
      </c>
      <c r="L39" s="2">
        <f t="shared" si="10"/>
        <v>365.34289963757124</v>
      </c>
      <c r="M39" s="2">
        <f>SUMIF(A:A,A39,L:L)</f>
        <v>3180.6477340827191</v>
      </c>
      <c r="N39" s="3">
        <f t="shared" si="11"/>
        <v>0.11486430758196933</v>
      </c>
      <c r="O39" s="6">
        <f t="shared" si="12"/>
        <v>8.7059245909472889</v>
      </c>
      <c r="P39" s="3">
        <f t="shared" si="13"/>
        <v>0.11486430758196933</v>
      </c>
      <c r="Q39" s="3">
        <f>IF(ISNUMBER(P39),SUMIF(A:A,A39,P:P),"")</f>
        <v>0.9410565169161087</v>
      </c>
      <c r="R39" s="3">
        <f t="shared" si="14"/>
        <v>0.12205888330531481</v>
      </c>
      <c r="S39" s="7">
        <f t="shared" si="15"/>
        <v>8.1927670720911561</v>
      </c>
    </row>
    <row r="40" spans="1:19" x14ac:dyDescent="0.3">
      <c r="A40" s="1">
        <v>9</v>
      </c>
      <c r="B40" s="5">
        <v>0.68055555555555547</v>
      </c>
      <c r="C40" s="1" t="s">
        <v>19</v>
      </c>
      <c r="D40" s="1">
        <v>6</v>
      </c>
      <c r="E40" s="1">
        <v>2</v>
      </c>
      <c r="F40" s="1" t="s">
        <v>48</v>
      </c>
      <c r="G40" s="1">
        <v>52.39</v>
      </c>
      <c r="H40" s="1">
        <f>1+COUNTIFS(A:A,A40,G:G,"&gt;"&amp;G40)</f>
        <v>3</v>
      </c>
      <c r="I40" s="2">
        <f>AVERAGEIF(A:A,A40,G:G)</f>
        <v>47.632727272727273</v>
      </c>
      <c r="J40" s="2">
        <f t="shared" si="8"/>
        <v>4.7572727272727278</v>
      </c>
      <c r="K40" s="2">
        <f t="shared" si="9"/>
        <v>94.757272727272721</v>
      </c>
      <c r="L40" s="2">
        <f t="shared" si="10"/>
        <v>294.54634632686646</v>
      </c>
      <c r="M40" s="2">
        <f>SUMIF(A:A,A40,L:L)</f>
        <v>3180.6477340827191</v>
      </c>
      <c r="N40" s="3">
        <f t="shared" si="11"/>
        <v>9.2605774342945896E-2</v>
      </c>
      <c r="O40" s="6">
        <f t="shared" si="12"/>
        <v>10.798462699493355</v>
      </c>
      <c r="P40" s="3">
        <f t="shared" si="13"/>
        <v>9.2605774342945896E-2</v>
      </c>
      <c r="Q40" s="3">
        <f>IF(ISNUMBER(P40),SUMIF(A:A,A40,P:P),"")</f>
        <v>0.9410565169161087</v>
      </c>
      <c r="R40" s="3">
        <f t="shared" si="14"/>
        <v>9.8406177183087626E-2</v>
      </c>
      <c r="S40" s="7">
        <f t="shared" si="15"/>
        <v>10.161963696033737</v>
      </c>
    </row>
    <row r="41" spans="1:19" x14ac:dyDescent="0.3">
      <c r="A41" s="1">
        <v>9</v>
      </c>
      <c r="B41" s="5">
        <v>0.68055555555555547</v>
      </c>
      <c r="C41" s="1" t="s">
        <v>19</v>
      </c>
      <c r="D41" s="1">
        <v>6</v>
      </c>
      <c r="E41" s="1">
        <v>5</v>
      </c>
      <c r="F41" s="1" t="s">
        <v>51</v>
      </c>
      <c r="G41" s="1">
        <v>49.78</v>
      </c>
      <c r="H41" s="1">
        <f>1+COUNTIFS(A:A,A41,G:G,"&gt;"&amp;G41)</f>
        <v>4</v>
      </c>
      <c r="I41" s="2">
        <f>AVERAGEIF(A:A,A41,G:G)</f>
        <v>47.632727272727273</v>
      </c>
      <c r="J41" s="2">
        <f t="shared" si="8"/>
        <v>2.1472727272727283</v>
      </c>
      <c r="K41" s="2">
        <f t="shared" si="9"/>
        <v>92.147272727272735</v>
      </c>
      <c r="L41" s="2">
        <f t="shared" si="10"/>
        <v>251.85067784126096</v>
      </c>
      <c r="M41" s="2">
        <f>SUMIF(A:A,A41,L:L)</f>
        <v>3180.6477340827191</v>
      </c>
      <c r="N41" s="3">
        <f t="shared" si="11"/>
        <v>7.9182197746237776E-2</v>
      </c>
      <c r="O41" s="6">
        <f t="shared" si="12"/>
        <v>12.62910134427929</v>
      </c>
      <c r="P41" s="3">
        <f t="shared" si="13"/>
        <v>7.9182197746237776E-2</v>
      </c>
      <c r="Q41" s="3">
        <f>IF(ISNUMBER(P41),SUMIF(A:A,A41,P:P),"")</f>
        <v>0.9410565169161087</v>
      </c>
      <c r="R41" s="3">
        <f t="shared" si="14"/>
        <v>8.4141809044287752E-2</v>
      </c>
      <c r="S41" s="7">
        <f t="shared" si="15"/>
        <v>11.884698122828016</v>
      </c>
    </row>
    <row r="42" spans="1:19" x14ac:dyDescent="0.3">
      <c r="A42" s="1">
        <v>9</v>
      </c>
      <c r="B42" s="5">
        <v>0.68055555555555547</v>
      </c>
      <c r="C42" s="1" t="s">
        <v>19</v>
      </c>
      <c r="D42" s="1">
        <v>6</v>
      </c>
      <c r="E42" s="1">
        <v>10</v>
      </c>
      <c r="F42" s="1" t="s">
        <v>55</v>
      </c>
      <c r="G42" s="1">
        <v>48.47</v>
      </c>
      <c r="H42" s="1">
        <f>1+COUNTIFS(A:A,A42,G:G,"&gt;"&amp;G42)</f>
        <v>5</v>
      </c>
      <c r="I42" s="2">
        <f>AVERAGEIF(A:A,A42,G:G)</f>
        <v>47.632727272727273</v>
      </c>
      <c r="J42" s="2">
        <f t="shared" si="8"/>
        <v>0.83727272727272606</v>
      </c>
      <c r="K42" s="2">
        <f t="shared" si="9"/>
        <v>90.837272727272733</v>
      </c>
      <c r="L42" s="2">
        <f t="shared" si="10"/>
        <v>232.81318797650138</v>
      </c>
      <c r="M42" s="2">
        <f>SUMIF(A:A,A42,L:L)</f>
        <v>3180.6477340827191</v>
      </c>
      <c r="N42" s="3">
        <f t="shared" si="11"/>
        <v>7.3196784881820118E-2</v>
      </c>
      <c r="O42" s="6">
        <f t="shared" si="12"/>
        <v>13.661802244655284</v>
      </c>
      <c r="P42" s="3">
        <f t="shared" si="13"/>
        <v>7.3196784881820118E-2</v>
      </c>
      <c r="Q42" s="3">
        <f>IF(ISNUMBER(P42),SUMIF(A:A,A42,P:P),"")</f>
        <v>0.9410565169161087</v>
      </c>
      <c r="R42" s="3">
        <f t="shared" si="14"/>
        <v>7.7781497249166068E-2</v>
      </c>
      <c r="S42" s="7">
        <f t="shared" si="15"/>
        <v>12.856528035151978</v>
      </c>
    </row>
    <row r="43" spans="1:19" x14ac:dyDescent="0.3">
      <c r="A43" s="1">
        <v>9</v>
      </c>
      <c r="B43" s="5">
        <v>0.68055555555555547</v>
      </c>
      <c r="C43" s="1" t="s">
        <v>19</v>
      </c>
      <c r="D43" s="1">
        <v>6</v>
      </c>
      <c r="E43" s="1">
        <v>1</v>
      </c>
      <c r="F43" s="1" t="s">
        <v>47</v>
      </c>
      <c r="G43" s="1">
        <v>46.68</v>
      </c>
      <c r="H43" s="1">
        <f>1+COUNTIFS(A:A,A43,G:G,"&gt;"&amp;G43)</f>
        <v>6</v>
      </c>
      <c r="I43" s="2">
        <f>AVERAGEIF(A:A,A43,G:G)</f>
        <v>47.632727272727273</v>
      </c>
      <c r="J43" s="2">
        <f t="shared" si="8"/>
        <v>-0.95272727272727309</v>
      </c>
      <c r="K43" s="2">
        <f t="shared" si="9"/>
        <v>89.047272727272727</v>
      </c>
      <c r="L43" s="2">
        <f t="shared" si="10"/>
        <v>209.10496768990032</v>
      </c>
      <c r="M43" s="2">
        <f>SUMIF(A:A,A43,L:L)</f>
        <v>3180.6477340827191</v>
      </c>
      <c r="N43" s="3">
        <f t="shared" si="11"/>
        <v>6.5742887981339121E-2</v>
      </c>
      <c r="O43" s="6">
        <f t="shared" si="12"/>
        <v>15.210770787615024</v>
      </c>
      <c r="P43" s="3">
        <f t="shared" si="13"/>
        <v>6.5742887981339121E-2</v>
      </c>
      <c r="Q43" s="3">
        <f>IF(ISNUMBER(P43),SUMIF(A:A,A43,P:P),"")</f>
        <v>0.9410565169161087</v>
      </c>
      <c r="R43" s="3">
        <f t="shared" si="14"/>
        <v>6.9860722283484084E-2</v>
      </c>
      <c r="S43" s="7">
        <f t="shared" si="15"/>
        <v>14.314194977002293</v>
      </c>
    </row>
    <row r="44" spans="1:19" x14ac:dyDescent="0.3">
      <c r="A44" s="1">
        <v>9</v>
      </c>
      <c r="B44" s="5">
        <v>0.68055555555555547</v>
      </c>
      <c r="C44" s="1" t="s">
        <v>19</v>
      </c>
      <c r="D44" s="1">
        <v>6</v>
      </c>
      <c r="E44" s="1">
        <v>9</v>
      </c>
      <c r="F44" s="1" t="s">
        <v>54</v>
      </c>
      <c r="G44" s="1">
        <v>45.38</v>
      </c>
      <c r="H44" s="1">
        <f>1+COUNTIFS(A:A,A44,G:G,"&gt;"&amp;G44)</f>
        <v>7</v>
      </c>
      <c r="I44" s="2">
        <f>AVERAGEIF(A:A,A44,G:G)</f>
        <v>47.632727272727273</v>
      </c>
      <c r="J44" s="2">
        <f t="shared" si="8"/>
        <v>-2.2527272727272702</v>
      </c>
      <c r="K44" s="2">
        <f t="shared" si="9"/>
        <v>87.74727272727273</v>
      </c>
      <c r="L44" s="2">
        <f t="shared" si="10"/>
        <v>193.4146565266939</v>
      </c>
      <c r="M44" s="2">
        <f>SUMIF(A:A,A44,L:L)</f>
        <v>3180.6477340827191</v>
      </c>
      <c r="N44" s="3">
        <f t="shared" si="11"/>
        <v>6.0809832680975465E-2</v>
      </c>
      <c r="O44" s="6">
        <f t="shared" si="12"/>
        <v>16.444708954327595</v>
      </c>
      <c r="P44" s="3">
        <f t="shared" si="13"/>
        <v>6.0809832680975465E-2</v>
      </c>
      <c r="Q44" s="3">
        <f>IF(ISNUMBER(P44),SUMIF(A:A,A44,P:P),"")</f>
        <v>0.9410565169161087</v>
      </c>
      <c r="R44" s="3">
        <f t="shared" si="14"/>
        <v>6.4618682924860296E-2</v>
      </c>
      <c r="S44" s="7">
        <f t="shared" si="15"/>
        <v>15.475400530258671</v>
      </c>
    </row>
    <row r="45" spans="1:19" x14ac:dyDescent="0.3">
      <c r="A45" s="1">
        <v>9</v>
      </c>
      <c r="B45" s="5">
        <v>0.68055555555555547</v>
      </c>
      <c r="C45" s="1" t="s">
        <v>19</v>
      </c>
      <c r="D45" s="1">
        <v>6</v>
      </c>
      <c r="E45" s="1">
        <v>8</v>
      </c>
      <c r="F45" s="1" t="s">
        <v>53</v>
      </c>
      <c r="G45" s="1">
        <v>43.71</v>
      </c>
      <c r="H45" s="1">
        <f>1+COUNTIFS(A:A,A45,G:G,"&gt;"&amp;G45)</f>
        <v>8</v>
      </c>
      <c r="I45" s="2">
        <f>AVERAGEIF(A:A,A45,G:G)</f>
        <v>47.632727272727273</v>
      </c>
      <c r="J45" s="2">
        <f t="shared" si="8"/>
        <v>-3.922727272727272</v>
      </c>
      <c r="K45" s="2">
        <f t="shared" si="9"/>
        <v>86.077272727272728</v>
      </c>
      <c r="L45" s="2">
        <f t="shared" si="10"/>
        <v>174.97382015818431</v>
      </c>
      <c r="M45" s="2">
        <f>SUMIF(A:A,A45,L:L)</f>
        <v>3180.6477340827191</v>
      </c>
      <c r="N45" s="3">
        <f t="shared" si="11"/>
        <v>5.5012008492240583E-2</v>
      </c>
      <c r="O45" s="6">
        <f t="shared" si="12"/>
        <v>18.177849298868075</v>
      </c>
      <c r="P45" s="3">
        <f t="shared" si="13"/>
        <v>5.5012008492240583E-2</v>
      </c>
      <c r="Q45" s="3">
        <f>IF(ISNUMBER(P45),SUMIF(A:A,A45,P:P),"")</f>
        <v>0.9410565169161087</v>
      </c>
      <c r="R45" s="3">
        <f t="shared" si="14"/>
        <v>5.8457709503482107E-2</v>
      </c>
      <c r="S45" s="7">
        <f t="shared" si="15"/>
        <v>17.106383546218719</v>
      </c>
    </row>
    <row r="46" spans="1:19" x14ac:dyDescent="0.3">
      <c r="A46" s="1">
        <v>9</v>
      </c>
      <c r="B46" s="5">
        <v>0.68055555555555547</v>
      </c>
      <c r="C46" s="1" t="s">
        <v>19</v>
      </c>
      <c r="D46" s="1">
        <v>6</v>
      </c>
      <c r="E46" s="1">
        <v>3</v>
      </c>
      <c r="F46" s="1" t="s">
        <v>49</v>
      </c>
      <c r="G46" s="1">
        <v>43.66</v>
      </c>
      <c r="H46" s="1">
        <f>1+COUNTIFS(A:A,A46,G:G,"&gt;"&amp;G46)</f>
        <v>9</v>
      </c>
      <c r="I46" s="2">
        <f>AVERAGEIF(A:A,A46,G:G)</f>
        <v>47.632727272727273</v>
      </c>
      <c r="J46" s="2">
        <f t="shared" si="8"/>
        <v>-3.9727272727272762</v>
      </c>
      <c r="K46" s="2">
        <f t="shared" si="9"/>
        <v>86.027272727272731</v>
      </c>
      <c r="L46" s="2">
        <f t="shared" si="10"/>
        <v>174.44968529310844</v>
      </c>
      <c r="M46" s="2">
        <f>SUMIF(A:A,A46,L:L)</f>
        <v>3180.6477340827191</v>
      </c>
      <c r="N46" s="3">
        <f t="shared" si="11"/>
        <v>5.4847219773433584E-2</v>
      </c>
      <c r="O46" s="6">
        <f t="shared" si="12"/>
        <v>18.232464728948234</v>
      </c>
      <c r="P46" s="3">
        <f t="shared" si="13"/>
        <v>5.4847219773433584E-2</v>
      </c>
      <c r="Q46" s="3">
        <f>IF(ISNUMBER(P46),SUMIF(A:A,A46,P:P),"")</f>
        <v>0.9410565169161087</v>
      </c>
      <c r="R46" s="3">
        <f t="shared" si="14"/>
        <v>5.8282599171801903E-2</v>
      </c>
      <c r="S46" s="7">
        <f t="shared" si="15"/>
        <v>17.157779752619831</v>
      </c>
    </row>
    <row r="47" spans="1:19" x14ac:dyDescent="0.3">
      <c r="A47" s="1">
        <v>9</v>
      </c>
      <c r="B47" s="5">
        <v>0.68055555555555547</v>
      </c>
      <c r="C47" s="1" t="s">
        <v>19</v>
      </c>
      <c r="D47" s="1">
        <v>6</v>
      </c>
      <c r="E47" s="1">
        <v>11</v>
      </c>
      <c r="F47" s="1" t="s">
        <v>56</v>
      </c>
      <c r="G47" s="1">
        <v>38.99</v>
      </c>
      <c r="H47" s="1">
        <f>1+COUNTIFS(A:A,A47,G:G,"&gt;"&amp;G47)</f>
        <v>10</v>
      </c>
      <c r="I47" s="2">
        <f>AVERAGEIF(A:A,A47,G:G)</f>
        <v>47.632727272727273</v>
      </c>
      <c r="J47" s="2">
        <f t="shared" si="8"/>
        <v>-8.6427272727272708</v>
      </c>
      <c r="K47" s="2">
        <f t="shared" si="9"/>
        <v>81.357272727272729</v>
      </c>
      <c r="L47" s="2">
        <f t="shared" si="10"/>
        <v>131.81986923617899</v>
      </c>
      <c r="M47" s="2">
        <f>SUMIF(A:A,A47,L:L)</f>
        <v>3180.6477340827191</v>
      </c>
      <c r="N47" s="3">
        <f t="shared" si="11"/>
        <v>4.1444347270413802E-2</v>
      </c>
      <c r="O47" s="6">
        <f t="shared" si="12"/>
        <v>24.12874290129978</v>
      </c>
      <c r="P47" s="3" t="str">
        <f t="shared" si="13"/>
        <v/>
      </c>
      <c r="Q47" s="3" t="str">
        <f>IF(ISNUMBER(P47),SUMIF(A:A,A47,P:P),"")</f>
        <v/>
      </c>
      <c r="R47" s="3" t="str">
        <f t="shared" si="14"/>
        <v/>
      </c>
      <c r="S47" s="7" t="str">
        <f t="shared" si="15"/>
        <v/>
      </c>
    </row>
    <row r="48" spans="1:19" x14ac:dyDescent="0.3">
      <c r="A48" s="1">
        <v>9</v>
      </c>
      <c r="B48" s="5">
        <v>0.68055555555555547</v>
      </c>
      <c r="C48" s="1" t="s">
        <v>19</v>
      </c>
      <c r="D48" s="1">
        <v>6</v>
      </c>
      <c r="E48" s="1">
        <v>12</v>
      </c>
      <c r="F48" s="1" t="s">
        <v>57</v>
      </c>
      <c r="G48" s="1">
        <v>24.62</v>
      </c>
      <c r="H48" s="1">
        <f>1+COUNTIFS(A:A,A48,G:G,"&gt;"&amp;G48)</f>
        <v>11</v>
      </c>
      <c r="I48" s="2">
        <f>AVERAGEIF(A:A,A48,G:G)</f>
        <v>47.632727272727273</v>
      </c>
      <c r="J48" s="2">
        <f t="shared" si="8"/>
        <v>-23.012727272727272</v>
      </c>
      <c r="K48" s="2">
        <f t="shared" si="9"/>
        <v>66.987272727272725</v>
      </c>
      <c r="L48" s="2">
        <f t="shared" si="10"/>
        <v>55.658586673543489</v>
      </c>
      <c r="M48" s="2">
        <f>SUMIF(A:A,A48,L:L)</f>
        <v>3180.6477340827191</v>
      </c>
      <c r="N48" s="3">
        <f t="shared" si="11"/>
        <v>1.7499135813477663E-2</v>
      </c>
      <c r="O48" s="6">
        <f t="shared" si="12"/>
        <v>57.145679115754383</v>
      </c>
      <c r="P48" s="3" t="str">
        <f t="shared" si="13"/>
        <v/>
      </c>
      <c r="Q48" s="3" t="str">
        <f>IF(ISNUMBER(P48),SUMIF(A:A,A48,P:P),"")</f>
        <v/>
      </c>
      <c r="R48" s="3" t="str">
        <f t="shared" si="14"/>
        <v/>
      </c>
      <c r="S48" s="7" t="str">
        <f t="shared" si="15"/>
        <v/>
      </c>
    </row>
    <row r="49" spans="1:19" x14ac:dyDescent="0.3">
      <c r="A49" s="1"/>
      <c r="B49" s="5"/>
      <c r="C49" s="1"/>
      <c r="D49" s="1"/>
      <c r="E49" s="1"/>
      <c r="F49" s="1"/>
      <c r="G49" s="1"/>
      <c r="H49" s="1"/>
      <c r="I49" s="2"/>
      <c r="J49" s="2"/>
      <c r="K49" s="2"/>
      <c r="L49" s="2"/>
      <c r="M49" s="2"/>
      <c r="N49" s="3"/>
      <c r="O49" s="6"/>
      <c r="P49" s="3"/>
      <c r="Q49" s="3"/>
      <c r="R49" s="3"/>
      <c r="S49" s="7"/>
    </row>
    <row r="50" spans="1:19" x14ac:dyDescent="0.3">
      <c r="A50" s="1">
        <v>15</v>
      </c>
      <c r="B50" s="5">
        <v>0.72916666666666663</v>
      </c>
      <c r="C50" s="1" t="s">
        <v>19</v>
      </c>
      <c r="D50" s="1">
        <v>8</v>
      </c>
      <c r="E50" s="1">
        <v>13</v>
      </c>
      <c r="F50" s="1" t="s">
        <v>67</v>
      </c>
      <c r="G50" s="1">
        <v>75.25</v>
      </c>
      <c r="H50" s="1">
        <f>1+COUNTIFS(A:A,A50,G:G,"&gt;"&amp;G50)</f>
        <v>1</v>
      </c>
      <c r="I50" s="2">
        <f>AVERAGEIF(A:A,A50,G:G)</f>
        <v>46.60799999999999</v>
      </c>
      <c r="J50" s="2">
        <f t="shared" ref="J50:J59" si="16">G50-I50</f>
        <v>28.64200000000001</v>
      </c>
      <c r="K50" s="2">
        <f t="shared" ref="K50:K59" si="17">90+J50</f>
        <v>118.64200000000001</v>
      </c>
      <c r="L50" s="2">
        <f t="shared" ref="L50:L59" si="18">EXP(0.06*K50)</f>
        <v>1234.6218403168141</v>
      </c>
      <c r="M50" s="2">
        <f>SUMIF(A:A,A50,L:L)</f>
        <v>3035.9524937328765</v>
      </c>
      <c r="N50" s="3">
        <f t="shared" ref="N50:N59" si="19">L50/M50</f>
        <v>0.4066670486002158</v>
      </c>
      <c r="O50" s="6">
        <f t="shared" ref="O50:O59" si="20">1/N50</f>
        <v>2.4590140839836643</v>
      </c>
      <c r="P50" s="3">
        <f t="shared" ref="P50:P59" si="21">IF(O50&gt;21,"",N50)</f>
        <v>0.4066670486002158</v>
      </c>
      <c r="Q50" s="3">
        <f>IF(ISNUMBER(P50),SUMIF(A:A,A50,P:P),"")</f>
        <v>0.87461477438627577</v>
      </c>
      <c r="R50" s="3">
        <f t="shared" ref="R50:R59" si="22">IFERROR(P50*(1/Q50),"")</f>
        <v>0.46496704664699651</v>
      </c>
      <c r="S50" s="7">
        <f t="shared" ref="S50:S59" si="23">IFERROR(1/R50,"")</f>
        <v>2.1506900482760472</v>
      </c>
    </row>
    <row r="51" spans="1:19" x14ac:dyDescent="0.3">
      <c r="A51" s="1">
        <v>15</v>
      </c>
      <c r="B51" s="5">
        <v>0.72916666666666663</v>
      </c>
      <c r="C51" s="1" t="s">
        <v>19</v>
      </c>
      <c r="D51" s="1">
        <v>8</v>
      </c>
      <c r="E51" s="1">
        <v>5</v>
      </c>
      <c r="F51" s="1" t="s">
        <v>61</v>
      </c>
      <c r="G51" s="1">
        <v>55.76</v>
      </c>
      <c r="H51" s="1">
        <f>1+COUNTIFS(A:A,A51,G:G,"&gt;"&amp;G51)</f>
        <v>2</v>
      </c>
      <c r="I51" s="2">
        <f>AVERAGEIF(A:A,A51,G:G)</f>
        <v>46.60799999999999</v>
      </c>
      <c r="J51" s="2">
        <f t="shared" si="16"/>
        <v>9.1520000000000081</v>
      </c>
      <c r="K51" s="2">
        <f t="shared" si="17"/>
        <v>99.152000000000015</v>
      </c>
      <c r="L51" s="2">
        <f t="shared" si="18"/>
        <v>383.41578466845459</v>
      </c>
      <c r="M51" s="2">
        <f>SUMIF(A:A,A51,L:L)</f>
        <v>3035.9524937328765</v>
      </c>
      <c r="N51" s="3">
        <f t="shared" si="19"/>
        <v>0.12629176031572978</v>
      </c>
      <c r="O51" s="6">
        <f t="shared" si="20"/>
        <v>7.9181729473086531</v>
      </c>
      <c r="P51" s="3">
        <f t="shared" si="21"/>
        <v>0.12629176031572978</v>
      </c>
      <c r="Q51" s="3">
        <f>IF(ISNUMBER(P51),SUMIF(A:A,A51,P:P),"")</f>
        <v>0.87461477438627577</v>
      </c>
      <c r="R51" s="3">
        <f t="shared" si="22"/>
        <v>0.14439701227817667</v>
      </c>
      <c r="S51" s="7">
        <f t="shared" si="23"/>
        <v>6.9253510458618699</v>
      </c>
    </row>
    <row r="52" spans="1:19" x14ac:dyDescent="0.3">
      <c r="A52" s="1">
        <v>15</v>
      </c>
      <c r="B52" s="5">
        <v>0.72916666666666663</v>
      </c>
      <c r="C52" s="1" t="s">
        <v>19</v>
      </c>
      <c r="D52" s="1">
        <v>8</v>
      </c>
      <c r="E52" s="1">
        <v>10</v>
      </c>
      <c r="F52" s="1" t="s">
        <v>65</v>
      </c>
      <c r="G52" s="1">
        <v>54.66</v>
      </c>
      <c r="H52" s="1">
        <f>1+COUNTIFS(A:A,A52,G:G,"&gt;"&amp;G52)</f>
        <v>3</v>
      </c>
      <c r="I52" s="2">
        <f>AVERAGEIF(A:A,A52,G:G)</f>
        <v>46.60799999999999</v>
      </c>
      <c r="J52" s="2">
        <f t="shared" si="16"/>
        <v>8.0520000000000067</v>
      </c>
      <c r="K52" s="2">
        <f t="shared" si="17"/>
        <v>98.052000000000007</v>
      </c>
      <c r="L52" s="2">
        <f t="shared" si="18"/>
        <v>358.92734988472932</v>
      </c>
      <c r="M52" s="2">
        <f>SUMIF(A:A,A52,L:L)</f>
        <v>3035.9524937328765</v>
      </c>
      <c r="N52" s="3">
        <f t="shared" si="19"/>
        <v>0.118225614737274</v>
      </c>
      <c r="O52" s="6">
        <f t="shared" si="20"/>
        <v>8.4584038934561061</v>
      </c>
      <c r="P52" s="3">
        <f t="shared" si="21"/>
        <v>0.118225614737274</v>
      </c>
      <c r="Q52" s="3">
        <f>IF(ISNUMBER(P52),SUMIF(A:A,A52,P:P),"")</f>
        <v>0.87461477438627577</v>
      </c>
      <c r="R52" s="3">
        <f t="shared" si="22"/>
        <v>0.13517449990509692</v>
      </c>
      <c r="S52" s="7">
        <f t="shared" si="23"/>
        <v>7.397845012943109</v>
      </c>
    </row>
    <row r="53" spans="1:19" x14ac:dyDescent="0.3">
      <c r="A53" s="1">
        <v>15</v>
      </c>
      <c r="B53" s="5">
        <v>0.72916666666666663</v>
      </c>
      <c r="C53" s="1" t="s">
        <v>19</v>
      </c>
      <c r="D53" s="1">
        <v>8</v>
      </c>
      <c r="E53" s="1">
        <v>8</v>
      </c>
      <c r="F53" s="1" t="s">
        <v>64</v>
      </c>
      <c r="G53" s="1">
        <v>43.57</v>
      </c>
      <c r="H53" s="1">
        <f>1+COUNTIFS(A:A,A53,G:G,"&gt;"&amp;G53)</f>
        <v>4</v>
      </c>
      <c r="I53" s="2">
        <f>AVERAGEIF(A:A,A53,G:G)</f>
        <v>46.60799999999999</v>
      </c>
      <c r="J53" s="2">
        <f t="shared" si="16"/>
        <v>-3.0379999999999896</v>
      </c>
      <c r="K53" s="2">
        <f t="shared" si="17"/>
        <v>86.962000000000018</v>
      </c>
      <c r="L53" s="2">
        <f t="shared" si="18"/>
        <v>184.51301444682429</v>
      </c>
      <c r="M53" s="2">
        <f>SUMIF(A:A,A53,L:L)</f>
        <v>3035.9524937328765</v>
      </c>
      <c r="N53" s="3">
        <f t="shared" si="19"/>
        <v>6.0775988698016488E-2</v>
      </c>
      <c r="O53" s="6">
        <f t="shared" si="20"/>
        <v>16.453866426900866</v>
      </c>
      <c r="P53" s="3">
        <f t="shared" si="21"/>
        <v>6.0775988698016488E-2</v>
      </c>
      <c r="Q53" s="3">
        <f>IF(ISNUMBER(P53),SUMIF(A:A,A53,P:P),"")</f>
        <v>0.87461477438627577</v>
      </c>
      <c r="R53" s="3">
        <f t="shared" si="22"/>
        <v>6.9488865815997086E-2</v>
      </c>
      <c r="S53" s="7">
        <f t="shared" si="23"/>
        <v>14.39079467274582</v>
      </c>
    </row>
    <row r="54" spans="1:19" x14ac:dyDescent="0.3">
      <c r="A54" s="1">
        <v>15</v>
      </c>
      <c r="B54" s="5">
        <v>0.72916666666666663</v>
      </c>
      <c r="C54" s="1" t="s">
        <v>19</v>
      </c>
      <c r="D54" s="1">
        <v>8</v>
      </c>
      <c r="E54" s="1">
        <v>6</v>
      </c>
      <c r="F54" s="1" t="s">
        <v>62</v>
      </c>
      <c r="G54" s="1">
        <v>42.6</v>
      </c>
      <c r="H54" s="1">
        <f>1+COUNTIFS(A:A,A54,G:G,"&gt;"&amp;G54)</f>
        <v>5</v>
      </c>
      <c r="I54" s="2">
        <f>AVERAGEIF(A:A,A54,G:G)</f>
        <v>46.60799999999999</v>
      </c>
      <c r="J54" s="2">
        <f t="shared" si="16"/>
        <v>-4.0079999999999885</v>
      </c>
      <c r="K54" s="2">
        <f t="shared" si="17"/>
        <v>85.992000000000019</v>
      </c>
      <c r="L54" s="2">
        <f t="shared" si="18"/>
        <v>174.08087672695589</v>
      </c>
      <c r="M54" s="2">
        <f>SUMIF(A:A,A54,L:L)</f>
        <v>3035.9524937328765</v>
      </c>
      <c r="N54" s="3">
        <f t="shared" si="19"/>
        <v>5.7339789435543354E-2</v>
      </c>
      <c r="O54" s="6">
        <f t="shared" si="20"/>
        <v>17.439896620550329</v>
      </c>
      <c r="P54" s="3">
        <f t="shared" si="21"/>
        <v>5.7339789435543354E-2</v>
      </c>
      <c r="Q54" s="3">
        <f>IF(ISNUMBER(P54),SUMIF(A:A,A54,P:P),"")</f>
        <v>0.87461477438627577</v>
      </c>
      <c r="R54" s="3">
        <f t="shared" si="22"/>
        <v>6.5560051253169313E-2</v>
      </c>
      <c r="S54" s="7">
        <f t="shared" si="23"/>
        <v>15.253191248102599</v>
      </c>
    </row>
    <row r="55" spans="1:19" x14ac:dyDescent="0.3">
      <c r="A55" s="1">
        <v>15</v>
      </c>
      <c r="B55" s="5">
        <v>0.72916666666666663</v>
      </c>
      <c r="C55" s="1" t="s">
        <v>19</v>
      </c>
      <c r="D55" s="1">
        <v>8</v>
      </c>
      <c r="E55" s="1">
        <v>12</v>
      </c>
      <c r="F55" s="1" t="s">
        <v>66</v>
      </c>
      <c r="G55" s="1">
        <v>41.98</v>
      </c>
      <c r="H55" s="1">
        <f>1+COUNTIFS(A:A,A55,G:G,"&gt;"&amp;G55)</f>
        <v>6</v>
      </c>
      <c r="I55" s="2">
        <f>AVERAGEIF(A:A,A55,G:G)</f>
        <v>46.60799999999999</v>
      </c>
      <c r="J55" s="2">
        <f t="shared" si="16"/>
        <v>-4.627999999999993</v>
      </c>
      <c r="K55" s="2">
        <f t="shared" si="17"/>
        <v>85.372000000000014</v>
      </c>
      <c r="L55" s="2">
        <f t="shared" si="18"/>
        <v>167.7240383600315</v>
      </c>
      <c r="M55" s="2">
        <f>SUMIF(A:A,A55,L:L)</f>
        <v>3035.9524937328765</v>
      </c>
      <c r="N55" s="3">
        <f t="shared" si="19"/>
        <v>5.5245936392701998E-2</v>
      </c>
      <c r="O55" s="6">
        <f t="shared" si="20"/>
        <v>18.100878821054796</v>
      </c>
      <c r="P55" s="3">
        <f t="shared" si="21"/>
        <v>5.5245936392701998E-2</v>
      </c>
      <c r="Q55" s="3">
        <f>IF(ISNUMBER(P55),SUMIF(A:A,A55,P:P),"")</f>
        <v>0.87461477438627577</v>
      </c>
      <c r="R55" s="3">
        <f t="shared" si="22"/>
        <v>6.3166022357064019E-2</v>
      </c>
      <c r="S55" s="7">
        <f t="shared" si="23"/>
        <v>15.831296046270158</v>
      </c>
    </row>
    <row r="56" spans="1:19" x14ac:dyDescent="0.3">
      <c r="A56" s="1">
        <v>15</v>
      </c>
      <c r="B56" s="5">
        <v>0.72916666666666663</v>
      </c>
      <c r="C56" s="1" t="s">
        <v>19</v>
      </c>
      <c r="D56" s="1">
        <v>8</v>
      </c>
      <c r="E56" s="1">
        <v>2</v>
      </c>
      <c r="F56" s="1" t="s">
        <v>58</v>
      </c>
      <c r="G56" s="1">
        <v>40.340000000000003</v>
      </c>
      <c r="H56" s="1">
        <f>1+COUNTIFS(A:A,A56,G:G,"&gt;"&amp;G56)</f>
        <v>7</v>
      </c>
      <c r="I56" s="2">
        <f>AVERAGEIF(A:A,A56,G:G)</f>
        <v>46.60799999999999</v>
      </c>
      <c r="J56" s="2">
        <f t="shared" si="16"/>
        <v>-6.2679999999999865</v>
      </c>
      <c r="K56" s="2">
        <f t="shared" si="17"/>
        <v>83.732000000000014</v>
      </c>
      <c r="L56" s="2">
        <f t="shared" si="18"/>
        <v>152.00600094982147</v>
      </c>
      <c r="M56" s="2">
        <f>SUMIF(A:A,A56,L:L)</f>
        <v>3035.9524937328765</v>
      </c>
      <c r="N56" s="3">
        <f t="shared" si="19"/>
        <v>5.0068636206794338E-2</v>
      </c>
      <c r="O56" s="6">
        <f t="shared" si="20"/>
        <v>19.972583153049804</v>
      </c>
      <c r="P56" s="3">
        <f t="shared" si="21"/>
        <v>5.0068636206794338E-2</v>
      </c>
      <c r="Q56" s="3">
        <f>IF(ISNUMBER(P56),SUMIF(A:A,A56,P:P),"")</f>
        <v>0.87461477438627577</v>
      </c>
      <c r="R56" s="3">
        <f t="shared" si="22"/>
        <v>5.7246501743499476E-2</v>
      </c>
      <c r="S56" s="7">
        <f t="shared" si="23"/>
        <v>17.468316308315785</v>
      </c>
    </row>
    <row r="57" spans="1:19" x14ac:dyDescent="0.3">
      <c r="A57" s="1">
        <v>15</v>
      </c>
      <c r="B57" s="5">
        <v>0.72916666666666663</v>
      </c>
      <c r="C57" s="1" t="s">
        <v>19</v>
      </c>
      <c r="D57" s="1">
        <v>8</v>
      </c>
      <c r="E57" s="1">
        <v>3</v>
      </c>
      <c r="F57" s="1" t="s">
        <v>59</v>
      </c>
      <c r="G57" s="1">
        <v>38.42</v>
      </c>
      <c r="H57" s="1">
        <f>1+COUNTIFS(A:A,A57,G:G,"&gt;"&amp;G57)</f>
        <v>8</v>
      </c>
      <c r="I57" s="2">
        <f>AVERAGEIF(A:A,A57,G:G)</f>
        <v>46.60799999999999</v>
      </c>
      <c r="J57" s="2">
        <f t="shared" si="16"/>
        <v>-8.1879999999999882</v>
      </c>
      <c r="K57" s="2">
        <f t="shared" si="17"/>
        <v>81.812000000000012</v>
      </c>
      <c r="L57" s="2">
        <f t="shared" si="18"/>
        <v>135.4659070264365</v>
      </c>
      <c r="M57" s="2">
        <f>SUMIF(A:A,A57,L:L)</f>
        <v>3035.9524937328765</v>
      </c>
      <c r="N57" s="3">
        <f t="shared" si="19"/>
        <v>4.4620562181417224E-2</v>
      </c>
      <c r="O57" s="6">
        <f t="shared" si="20"/>
        <v>22.411192309371266</v>
      </c>
      <c r="P57" s="3" t="str">
        <f t="shared" si="21"/>
        <v/>
      </c>
      <c r="Q57" s="3" t="str">
        <f>IF(ISNUMBER(P57),SUMIF(A:A,A57,P:P),"")</f>
        <v/>
      </c>
      <c r="R57" s="3" t="str">
        <f t="shared" si="22"/>
        <v/>
      </c>
      <c r="S57" s="7" t="str">
        <f t="shared" si="23"/>
        <v/>
      </c>
    </row>
    <row r="58" spans="1:19" x14ac:dyDescent="0.3">
      <c r="A58" s="1">
        <v>15</v>
      </c>
      <c r="B58" s="5">
        <v>0.72916666666666663</v>
      </c>
      <c r="C58" s="1" t="s">
        <v>19</v>
      </c>
      <c r="D58" s="1">
        <v>8</v>
      </c>
      <c r="E58" s="1">
        <v>4</v>
      </c>
      <c r="F58" s="1" t="s">
        <v>60</v>
      </c>
      <c r="G58" s="1">
        <v>37.22</v>
      </c>
      <c r="H58" s="1">
        <f>1+COUNTIFS(A:A,A58,G:G,"&gt;"&amp;G58)</f>
        <v>9</v>
      </c>
      <c r="I58" s="2">
        <f>AVERAGEIF(A:A,A58,G:G)</f>
        <v>46.60799999999999</v>
      </c>
      <c r="J58" s="2">
        <f t="shared" si="16"/>
        <v>-9.387999999999991</v>
      </c>
      <c r="K58" s="2">
        <f t="shared" si="17"/>
        <v>80.612000000000009</v>
      </c>
      <c r="L58" s="2">
        <f t="shared" si="18"/>
        <v>126.05521181718746</v>
      </c>
      <c r="M58" s="2">
        <f>SUMIF(A:A,A58,L:L)</f>
        <v>3035.9524937328765</v>
      </c>
      <c r="N58" s="3">
        <f t="shared" si="19"/>
        <v>4.1520811698273777E-2</v>
      </c>
      <c r="O58" s="6">
        <f t="shared" si="20"/>
        <v>24.08430758210767</v>
      </c>
      <c r="P58" s="3" t="str">
        <f t="shared" si="21"/>
        <v/>
      </c>
      <c r="Q58" s="3" t="str">
        <f>IF(ISNUMBER(P58),SUMIF(A:A,A58,P:P),"")</f>
        <v/>
      </c>
      <c r="R58" s="3" t="str">
        <f t="shared" si="22"/>
        <v/>
      </c>
      <c r="S58" s="7" t="str">
        <f t="shared" si="23"/>
        <v/>
      </c>
    </row>
    <row r="59" spans="1:19" x14ac:dyDescent="0.3">
      <c r="A59" s="1">
        <v>15</v>
      </c>
      <c r="B59" s="5">
        <v>0.72916666666666663</v>
      </c>
      <c r="C59" s="1" t="s">
        <v>19</v>
      </c>
      <c r="D59" s="1">
        <v>8</v>
      </c>
      <c r="E59" s="1">
        <v>7</v>
      </c>
      <c r="F59" s="1" t="s">
        <v>63</v>
      </c>
      <c r="G59" s="1">
        <v>36.28</v>
      </c>
      <c r="H59" s="1">
        <f>1+COUNTIFS(A:A,A59,G:G,"&gt;"&amp;G59)</f>
        <v>10</v>
      </c>
      <c r="I59" s="2">
        <f>AVERAGEIF(A:A,A59,G:G)</f>
        <v>46.60799999999999</v>
      </c>
      <c r="J59" s="2">
        <f t="shared" si="16"/>
        <v>-10.327999999999989</v>
      </c>
      <c r="K59" s="2">
        <f t="shared" si="17"/>
        <v>79.672000000000011</v>
      </c>
      <c r="L59" s="2">
        <f t="shared" si="18"/>
        <v>119.1424695356215</v>
      </c>
      <c r="M59" s="2">
        <f>SUMIF(A:A,A59,L:L)</f>
        <v>3035.9524937328765</v>
      </c>
      <c r="N59" s="3">
        <f t="shared" si="19"/>
        <v>3.9243851734033247E-2</v>
      </c>
      <c r="O59" s="6">
        <f t="shared" si="20"/>
        <v>25.481698554394828</v>
      </c>
      <c r="P59" s="3" t="str">
        <f t="shared" si="21"/>
        <v/>
      </c>
      <c r="Q59" s="3" t="str">
        <f>IF(ISNUMBER(P59),SUMIF(A:A,A59,P:P),"")</f>
        <v/>
      </c>
      <c r="R59" s="3" t="str">
        <f t="shared" si="22"/>
        <v/>
      </c>
      <c r="S59" s="7" t="str">
        <f t="shared" si="23"/>
        <v/>
      </c>
    </row>
  </sheetData>
  <autoFilter ref="A7:S36" xr:uid="{00000000-0009-0000-0000-000000000000}"/>
  <sortState xmlns:xlrd2="http://schemas.microsoft.com/office/spreadsheetml/2017/richdata2" ref="A8:T59">
    <sortCondition ref="B8:B59"/>
    <sortCondition ref="H8:H59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42:G1048576 G7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41">
    <cfRule type="colorScale" priority="1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7" fitToHeight="0" orientation="portrait" r:id="rId1"/>
  <rowBreaks count="1" manualBreakCount="1">
    <brk id="3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01122022 - Coffs Harbour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2022-11-30T22:06:08Z</cp:lastPrinted>
  <dcterms:created xsi:type="dcterms:W3CDTF">2016-03-11T05:58:01Z</dcterms:created>
  <dcterms:modified xsi:type="dcterms:W3CDTF">2022-11-30T22:06:14Z</dcterms:modified>
</cp:coreProperties>
</file>