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64AE6F36-0D2B-452D-91F2-21A429FAF3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1072022 - Donald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11072022 - Donald'!$A$7:$S$30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0" i="1" l="1"/>
  <c r="I70" i="1"/>
  <c r="J70" i="1" s="1"/>
  <c r="K70" i="1" s="1"/>
  <c r="L70" i="1" s="1"/>
  <c r="H71" i="1"/>
  <c r="I71" i="1"/>
  <c r="J71" i="1" s="1"/>
  <c r="K71" i="1" s="1"/>
  <c r="L71" i="1" s="1"/>
  <c r="H67" i="1"/>
  <c r="I67" i="1"/>
  <c r="J67" i="1" s="1"/>
  <c r="K67" i="1" s="1"/>
  <c r="L67" i="1" s="1"/>
  <c r="H69" i="1"/>
  <c r="I69" i="1"/>
  <c r="J69" i="1" s="1"/>
  <c r="K69" i="1" s="1"/>
  <c r="L69" i="1" s="1"/>
  <c r="H68" i="1"/>
  <c r="I68" i="1"/>
  <c r="J68" i="1" s="1"/>
  <c r="K68" i="1" s="1"/>
  <c r="L68" i="1" s="1"/>
  <c r="H66" i="1"/>
  <c r="I66" i="1"/>
  <c r="J66" i="1" s="1"/>
  <c r="K66" i="1" s="1"/>
  <c r="L66" i="1" s="1"/>
  <c r="H73" i="1"/>
  <c r="I73" i="1"/>
  <c r="J73" i="1" s="1"/>
  <c r="K73" i="1" s="1"/>
  <c r="L73" i="1" s="1"/>
  <c r="H74" i="1"/>
  <c r="I74" i="1"/>
  <c r="J74" i="1" s="1"/>
  <c r="K74" i="1" s="1"/>
  <c r="L74" i="1" s="1"/>
  <c r="H77" i="1"/>
  <c r="I77" i="1"/>
  <c r="J77" i="1" s="1"/>
  <c r="K77" i="1" s="1"/>
  <c r="L77" i="1" s="1"/>
  <c r="H75" i="1"/>
  <c r="I75" i="1"/>
  <c r="J75" i="1" s="1"/>
  <c r="K75" i="1" s="1"/>
  <c r="L75" i="1"/>
  <c r="H72" i="1"/>
  <c r="I72" i="1"/>
  <c r="J72" i="1" s="1"/>
  <c r="K72" i="1" s="1"/>
  <c r="L72" i="1" s="1"/>
  <c r="H76" i="1"/>
  <c r="I76" i="1"/>
  <c r="J76" i="1" s="1"/>
  <c r="K76" i="1" s="1"/>
  <c r="L76" i="1" s="1"/>
  <c r="H62" i="1"/>
  <c r="I62" i="1"/>
  <c r="J62" i="1" s="1"/>
  <c r="K62" i="1" s="1"/>
  <c r="L62" i="1" s="1"/>
  <c r="H60" i="1"/>
  <c r="I60" i="1"/>
  <c r="J60" i="1" s="1"/>
  <c r="K60" i="1" s="1"/>
  <c r="L60" i="1" s="1"/>
  <c r="H63" i="1"/>
  <c r="I63" i="1"/>
  <c r="J63" i="1" s="1"/>
  <c r="K63" i="1" s="1"/>
  <c r="L63" i="1" s="1"/>
  <c r="H61" i="1"/>
  <c r="I61" i="1"/>
  <c r="J61" i="1" s="1"/>
  <c r="K61" i="1" s="1"/>
  <c r="L61" i="1" s="1"/>
  <c r="H54" i="1"/>
  <c r="I54" i="1"/>
  <c r="J54" i="1" s="1"/>
  <c r="K54" i="1" s="1"/>
  <c r="L54" i="1" s="1"/>
  <c r="H59" i="1"/>
  <c r="I59" i="1"/>
  <c r="J59" i="1" s="1"/>
  <c r="K59" i="1" s="1"/>
  <c r="L59" i="1" s="1"/>
  <c r="H58" i="1"/>
  <c r="I58" i="1"/>
  <c r="J58" i="1" s="1"/>
  <c r="K58" i="1" s="1"/>
  <c r="L58" i="1" s="1"/>
  <c r="H55" i="1"/>
  <c r="I55" i="1"/>
  <c r="J55" i="1" s="1"/>
  <c r="K55" i="1" s="1"/>
  <c r="L55" i="1" s="1"/>
  <c r="H65" i="1"/>
  <c r="I65" i="1"/>
  <c r="J65" i="1" s="1"/>
  <c r="K65" i="1" s="1"/>
  <c r="L65" i="1" s="1"/>
  <c r="H56" i="1"/>
  <c r="I56" i="1"/>
  <c r="J56" i="1" s="1"/>
  <c r="K56" i="1" s="1"/>
  <c r="L56" i="1" s="1"/>
  <c r="H64" i="1"/>
  <c r="I64" i="1"/>
  <c r="J64" i="1" s="1"/>
  <c r="K64" i="1" s="1"/>
  <c r="L64" i="1" s="1"/>
  <c r="H57" i="1"/>
  <c r="I57" i="1"/>
  <c r="J57" i="1" s="1"/>
  <c r="K57" i="1" s="1"/>
  <c r="L57" i="1" s="1"/>
  <c r="H45" i="1"/>
  <c r="I45" i="1"/>
  <c r="J45" i="1" s="1"/>
  <c r="K45" i="1" s="1"/>
  <c r="L45" i="1" s="1"/>
  <c r="H44" i="1"/>
  <c r="I44" i="1"/>
  <c r="J44" i="1" s="1"/>
  <c r="K44" i="1" s="1"/>
  <c r="L44" i="1" s="1"/>
  <c r="H46" i="1"/>
  <c r="I46" i="1"/>
  <c r="J46" i="1" s="1"/>
  <c r="K46" i="1" s="1"/>
  <c r="L46" i="1" s="1"/>
  <c r="H47" i="1"/>
  <c r="I47" i="1"/>
  <c r="J47" i="1" s="1"/>
  <c r="K47" i="1" s="1"/>
  <c r="L47" i="1" s="1"/>
  <c r="H53" i="1"/>
  <c r="I53" i="1"/>
  <c r="J53" i="1" s="1"/>
  <c r="K53" i="1" s="1"/>
  <c r="L53" i="1" s="1"/>
  <c r="H49" i="1"/>
  <c r="I49" i="1"/>
  <c r="J49" i="1" s="1"/>
  <c r="K49" i="1" s="1"/>
  <c r="L49" i="1" s="1"/>
  <c r="H48" i="1"/>
  <c r="I48" i="1"/>
  <c r="J48" i="1" s="1"/>
  <c r="K48" i="1" s="1"/>
  <c r="L48" i="1" s="1"/>
  <c r="H43" i="1"/>
  <c r="I43" i="1"/>
  <c r="J43" i="1" s="1"/>
  <c r="K43" i="1" s="1"/>
  <c r="L43" i="1" s="1"/>
  <c r="H50" i="1"/>
  <c r="I50" i="1"/>
  <c r="J50" i="1" s="1"/>
  <c r="K50" i="1" s="1"/>
  <c r="L50" i="1" s="1"/>
  <c r="H51" i="1"/>
  <c r="I51" i="1"/>
  <c r="J51" i="1" s="1"/>
  <c r="K51" i="1" s="1"/>
  <c r="L51" i="1" s="1"/>
  <c r="H52" i="1"/>
  <c r="I52" i="1"/>
  <c r="J52" i="1" s="1"/>
  <c r="K52" i="1" s="1"/>
  <c r="L52" i="1" s="1"/>
  <c r="H17" i="1"/>
  <c r="I17" i="1"/>
  <c r="J17" i="1" s="1"/>
  <c r="K17" i="1" s="1"/>
  <c r="L17" i="1" s="1"/>
  <c r="H8" i="1"/>
  <c r="I8" i="1"/>
  <c r="J8" i="1" s="1"/>
  <c r="K8" i="1" s="1"/>
  <c r="L8" i="1" s="1"/>
  <c r="H16" i="1"/>
  <c r="I16" i="1"/>
  <c r="J16" i="1" s="1"/>
  <c r="K16" i="1" s="1"/>
  <c r="L16" i="1" s="1"/>
  <c r="H9" i="1"/>
  <c r="I9" i="1"/>
  <c r="J9" i="1" s="1"/>
  <c r="K9" i="1" s="1"/>
  <c r="L9" i="1" s="1"/>
  <c r="H13" i="1"/>
  <c r="I13" i="1"/>
  <c r="J13" i="1" s="1"/>
  <c r="K13" i="1" s="1"/>
  <c r="L13" i="1" s="1"/>
  <c r="H14" i="1"/>
  <c r="I14" i="1"/>
  <c r="J14" i="1" s="1"/>
  <c r="K14" i="1" s="1"/>
  <c r="L14" i="1" s="1"/>
  <c r="H18" i="1"/>
  <c r="I18" i="1"/>
  <c r="J18" i="1" s="1"/>
  <c r="K18" i="1" s="1"/>
  <c r="L18" i="1" s="1"/>
  <c r="H15" i="1"/>
  <c r="I15" i="1"/>
  <c r="J15" i="1" s="1"/>
  <c r="K15" i="1" s="1"/>
  <c r="L15" i="1" s="1"/>
  <c r="H10" i="1"/>
  <c r="I10" i="1"/>
  <c r="J10" i="1" s="1"/>
  <c r="K10" i="1" s="1"/>
  <c r="L10" i="1" s="1"/>
  <c r="H12" i="1"/>
  <c r="I12" i="1"/>
  <c r="J12" i="1" s="1"/>
  <c r="K12" i="1" s="1"/>
  <c r="L12" i="1" s="1"/>
  <c r="H11" i="1"/>
  <c r="I11" i="1"/>
  <c r="J11" i="1" s="1"/>
  <c r="K11" i="1" s="1"/>
  <c r="L11" i="1" s="1"/>
  <c r="H20" i="1"/>
  <c r="I20" i="1"/>
  <c r="J20" i="1" s="1"/>
  <c r="K20" i="1" s="1"/>
  <c r="L20" i="1" s="1"/>
  <c r="H22" i="1"/>
  <c r="I22" i="1"/>
  <c r="J22" i="1" s="1"/>
  <c r="K22" i="1" s="1"/>
  <c r="L22" i="1" s="1"/>
  <c r="H30" i="1"/>
  <c r="I30" i="1"/>
  <c r="J30" i="1" s="1"/>
  <c r="K30" i="1" s="1"/>
  <c r="L30" i="1" s="1"/>
  <c r="H19" i="1"/>
  <c r="I19" i="1"/>
  <c r="J19" i="1" s="1"/>
  <c r="K19" i="1" s="1"/>
  <c r="L19" i="1" s="1"/>
  <c r="H29" i="1"/>
  <c r="I29" i="1"/>
  <c r="J29" i="1" s="1"/>
  <c r="K29" i="1" s="1"/>
  <c r="L29" i="1" s="1"/>
  <c r="H26" i="1"/>
  <c r="I26" i="1"/>
  <c r="J26" i="1" s="1"/>
  <c r="K26" i="1" s="1"/>
  <c r="L26" i="1" s="1"/>
  <c r="H28" i="1"/>
  <c r="I28" i="1"/>
  <c r="J28" i="1" s="1"/>
  <c r="K28" i="1" s="1"/>
  <c r="L28" i="1" s="1"/>
  <c r="H25" i="1"/>
  <c r="I25" i="1"/>
  <c r="J25" i="1" s="1"/>
  <c r="K25" i="1" s="1"/>
  <c r="L25" i="1" s="1"/>
  <c r="H23" i="1"/>
  <c r="I23" i="1"/>
  <c r="J23" i="1" s="1"/>
  <c r="K23" i="1" s="1"/>
  <c r="L23" i="1" s="1"/>
  <c r="H24" i="1"/>
  <c r="I24" i="1"/>
  <c r="J24" i="1" s="1"/>
  <c r="K24" i="1" s="1"/>
  <c r="L24" i="1" s="1"/>
  <c r="H21" i="1"/>
  <c r="I21" i="1"/>
  <c r="J21" i="1" s="1"/>
  <c r="K21" i="1" s="1"/>
  <c r="L21" i="1" s="1"/>
  <c r="H27" i="1"/>
  <c r="I27" i="1"/>
  <c r="J27" i="1" s="1"/>
  <c r="K27" i="1" s="1"/>
  <c r="L27" i="1" s="1"/>
  <c r="H31" i="1"/>
  <c r="I31" i="1"/>
  <c r="J31" i="1" s="1"/>
  <c r="K31" i="1" s="1"/>
  <c r="L31" i="1" s="1"/>
  <c r="H38" i="1"/>
  <c r="I38" i="1"/>
  <c r="J38" i="1" s="1"/>
  <c r="K38" i="1" s="1"/>
  <c r="L38" i="1" s="1"/>
  <c r="H34" i="1"/>
  <c r="I34" i="1"/>
  <c r="J34" i="1" s="1"/>
  <c r="K34" i="1" s="1"/>
  <c r="L34" i="1" s="1"/>
  <c r="H32" i="1"/>
  <c r="I32" i="1"/>
  <c r="J32" i="1" s="1"/>
  <c r="K32" i="1" s="1"/>
  <c r="L32" i="1" s="1"/>
  <c r="H42" i="1"/>
  <c r="I42" i="1"/>
  <c r="J42" i="1" s="1"/>
  <c r="K42" i="1" s="1"/>
  <c r="L42" i="1" s="1"/>
  <c r="H37" i="1"/>
  <c r="I37" i="1"/>
  <c r="J37" i="1" s="1"/>
  <c r="K37" i="1" s="1"/>
  <c r="L37" i="1" s="1"/>
  <c r="H39" i="1"/>
  <c r="I39" i="1"/>
  <c r="J39" i="1" s="1"/>
  <c r="K39" i="1" s="1"/>
  <c r="L39" i="1" s="1"/>
  <c r="H33" i="1"/>
  <c r="I33" i="1"/>
  <c r="J33" i="1" s="1"/>
  <c r="K33" i="1" s="1"/>
  <c r="L33" i="1" s="1"/>
  <c r="H36" i="1"/>
  <c r="I36" i="1"/>
  <c r="J36" i="1" s="1"/>
  <c r="K36" i="1" s="1"/>
  <c r="L36" i="1" s="1"/>
  <c r="H35" i="1"/>
  <c r="I35" i="1"/>
  <c r="J35" i="1" s="1"/>
  <c r="K35" i="1" s="1"/>
  <c r="L35" i="1" s="1"/>
  <c r="H41" i="1"/>
  <c r="I41" i="1"/>
  <c r="J41" i="1" s="1"/>
  <c r="K41" i="1" s="1"/>
  <c r="L41" i="1" s="1"/>
  <c r="H40" i="1"/>
  <c r="I40" i="1"/>
  <c r="J40" i="1" s="1"/>
  <c r="K40" i="1" s="1"/>
  <c r="L40" i="1" s="1"/>
  <c r="M66" i="1" l="1"/>
  <c r="N66" i="1" s="1"/>
  <c r="O66" i="1" s="1"/>
  <c r="P66" i="1" s="1"/>
  <c r="M76" i="1"/>
  <c r="N76" i="1" s="1"/>
  <c r="O76" i="1" s="1"/>
  <c r="P76" i="1" s="1"/>
  <c r="M67" i="1"/>
  <c r="N67" i="1" s="1"/>
  <c r="O67" i="1" s="1"/>
  <c r="P67" i="1" s="1"/>
  <c r="M71" i="1"/>
  <c r="N71" i="1" s="1"/>
  <c r="O71" i="1" s="1"/>
  <c r="P71" i="1" s="1"/>
  <c r="M74" i="1"/>
  <c r="N74" i="1" s="1"/>
  <c r="O74" i="1" s="1"/>
  <c r="P74" i="1" s="1"/>
  <c r="M75" i="1"/>
  <c r="N75" i="1" s="1"/>
  <c r="O75" i="1" s="1"/>
  <c r="P75" i="1" s="1"/>
  <c r="M68" i="1"/>
  <c r="N68" i="1" s="1"/>
  <c r="O68" i="1" s="1"/>
  <c r="P68" i="1" s="1"/>
  <c r="M73" i="1"/>
  <c r="N73" i="1" s="1"/>
  <c r="O73" i="1" s="1"/>
  <c r="P73" i="1" s="1"/>
  <c r="M70" i="1"/>
  <c r="N70" i="1" s="1"/>
  <c r="O70" i="1" s="1"/>
  <c r="P70" i="1" s="1"/>
  <c r="M72" i="1"/>
  <c r="N72" i="1" s="1"/>
  <c r="O72" i="1" s="1"/>
  <c r="P72" i="1" s="1"/>
  <c r="M77" i="1"/>
  <c r="N77" i="1" s="1"/>
  <c r="O77" i="1" s="1"/>
  <c r="P77" i="1" s="1"/>
  <c r="M69" i="1"/>
  <c r="N69" i="1" s="1"/>
  <c r="O69" i="1" s="1"/>
  <c r="P69" i="1" s="1"/>
  <c r="M64" i="1"/>
  <c r="N64" i="1" s="1"/>
  <c r="O64" i="1" s="1"/>
  <c r="P64" i="1" s="1"/>
  <c r="M57" i="1"/>
  <c r="N57" i="1" s="1"/>
  <c r="O57" i="1" s="1"/>
  <c r="P57" i="1" s="1"/>
  <c r="M56" i="1"/>
  <c r="N56" i="1" s="1"/>
  <c r="O56" i="1" s="1"/>
  <c r="P56" i="1" s="1"/>
  <c r="M55" i="1"/>
  <c r="N55" i="1" s="1"/>
  <c r="O55" i="1" s="1"/>
  <c r="P55" i="1" s="1"/>
  <c r="M59" i="1"/>
  <c r="N59" i="1" s="1"/>
  <c r="O59" i="1" s="1"/>
  <c r="P59" i="1" s="1"/>
  <c r="M62" i="1"/>
  <c r="N62" i="1" s="1"/>
  <c r="O62" i="1" s="1"/>
  <c r="P62" i="1" s="1"/>
  <c r="M63" i="1"/>
  <c r="N63" i="1" s="1"/>
  <c r="O63" i="1" s="1"/>
  <c r="P63" i="1" s="1"/>
  <c r="M65" i="1"/>
  <c r="N65" i="1" s="1"/>
  <c r="O65" i="1" s="1"/>
  <c r="P65" i="1" s="1"/>
  <c r="M54" i="1"/>
  <c r="N54" i="1" s="1"/>
  <c r="O54" i="1" s="1"/>
  <c r="P54" i="1" s="1"/>
  <c r="M58" i="1"/>
  <c r="N58" i="1" s="1"/>
  <c r="O58" i="1" s="1"/>
  <c r="P58" i="1" s="1"/>
  <c r="M60" i="1"/>
  <c r="N60" i="1" s="1"/>
  <c r="O60" i="1" s="1"/>
  <c r="P60" i="1" s="1"/>
  <c r="M61" i="1"/>
  <c r="N61" i="1" s="1"/>
  <c r="O61" i="1" s="1"/>
  <c r="P61" i="1" s="1"/>
  <c r="M50" i="1"/>
  <c r="N50" i="1" s="1"/>
  <c r="O50" i="1" s="1"/>
  <c r="P50" i="1" s="1"/>
  <c r="M45" i="1"/>
  <c r="N45" i="1" s="1"/>
  <c r="O45" i="1" s="1"/>
  <c r="P45" i="1" s="1"/>
  <c r="M43" i="1"/>
  <c r="N43" i="1" s="1"/>
  <c r="O43" i="1" s="1"/>
  <c r="P43" i="1" s="1"/>
  <c r="M47" i="1"/>
  <c r="N47" i="1" s="1"/>
  <c r="O47" i="1" s="1"/>
  <c r="P47" i="1" s="1"/>
  <c r="M49" i="1"/>
  <c r="N49" i="1" s="1"/>
  <c r="O49" i="1" s="1"/>
  <c r="P49" i="1" s="1"/>
  <c r="M44" i="1"/>
  <c r="N44" i="1" s="1"/>
  <c r="O44" i="1" s="1"/>
  <c r="P44" i="1" s="1"/>
  <c r="M53" i="1"/>
  <c r="N53" i="1" s="1"/>
  <c r="O53" i="1" s="1"/>
  <c r="P53" i="1" s="1"/>
  <c r="M48" i="1"/>
  <c r="N48" i="1" s="1"/>
  <c r="O48" i="1" s="1"/>
  <c r="P48" i="1" s="1"/>
  <c r="M46" i="1"/>
  <c r="N46" i="1" s="1"/>
  <c r="O46" i="1" s="1"/>
  <c r="P46" i="1" s="1"/>
  <c r="M52" i="1"/>
  <c r="N52" i="1" s="1"/>
  <c r="O52" i="1" s="1"/>
  <c r="P52" i="1" s="1"/>
  <c r="M51" i="1"/>
  <c r="N51" i="1" s="1"/>
  <c r="O51" i="1" s="1"/>
  <c r="P51" i="1" s="1"/>
  <c r="M41" i="1"/>
  <c r="N41" i="1" s="1"/>
  <c r="O41" i="1" s="1"/>
  <c r="P41" i="1" s="1"/>
  <c r="M35" i="1"/>
  <c r="N35" i="1" s="1"/>
  <c r="O35" i="1" s="1"/>
  <c r="P35" i="1" s="1"/>
  <c r="M40" i="1"/>
  <c r="N40" i="1" s="1"/>
  <c r="O40" i="1" s="1"/>
  <c r="P40" i="1" s="1"/>
  <c r="M33" i="1"/>
  <c r="N33" i="1" s="1"/>
  <c r="O33" i="1" s="1"/>
  <c r="P33" i="1" s="1"/>
  <c r="M39" i="1"/>
  <c r="N39" i="1" s="1"/>
  <c r="O39" i="1" s="1"/>
  <c r="P39" i="1" s="1"/>
  <c r="M36" i="1"/>
  <c r="N36" i="1" s="1"/>
  <c r="O36" i="1" s="1"/>
  <c r="P36" i="1" s="1"/>
  <c r="M42" i="1"/>
  <c r="N42" i="1" s="1"/>
  <c r="O42" i="1" s="1"/>
  <c r="P42" i="1" s="1"/>
  <c r="M37" i="1"/>
  <c r="N37" i="1" s="1"/>
  <c r="O37" i="1" s="1"/>
  <c r="P37" i="1" s="1"/>
  <c r="M34" i="1"/>
  <c r="N34" i="1" s="1"/>
  <c r="O34" i="1" s="1"/>
  <c r="P34" i="1" s="1"/>
  <c r="M25" i="1"/>
  <c r="N25" i="1" s="1"/>
  <c r="O25" i="1" s="1"/>
  <c r="P25" i="1" s="1"/>
  <c r="M21" i="1"/>
  <c r="N21" i="1" s="1"/>
  <c r="O21" i="1" s="1"/>
  <c r="P21" i="1" s="1"/>
  <c r="M24" i="1"/>
  <c r="N24" i="1" s="1"/>
  <c r="O24" i="1" s="1"/>
  <c r="P24" i="1" s="1"/>
  <c r="M23" i="1"/>
  <c r="N23" i="1" s="1"/>
  <c r="O23" i="1" s="1"/>
  <c r="P23" i="1" s="1"/>
  <c r="M27" i="1"/>
  <c r="N27" i="1" s="1"/>
  <c r="O27" i="1" s="1"/>
  <c r="P27" i="1" s="1"/>
  <c r="M32" i="1"/>
  <c r="N32" i="1" s="1"/>
  <c r="O32" i="1" s="1"/>
  <c r="P32" i="1" s="1"/>
  <c r="M31" i="1"/>
  <c r="N31" i="1" s="1"/>
  <c r="O31" i="1" s="1"/>
  <c r="P31" i="1" s="1"/>
  <c r="M15" i="1"/>
  <c r="N15" i="1" s="1"/>
  <c r="O15" i="1" s="1"/>
  <c r="P15" i="1" s="1"/>
  <c r="M11" i="1"/>
  <c r="N11" i="1" s="1"/>
  <c r="O11" i="1" s="1"/>
  <c r="P11" i="1" s="1"/>
  <c r="M12" i="1"/>
  <c r="N12" i="1" s="1"/>
  <c r="O12" i="1" s="1"/>
  <c r="P12" i="1" s="1"/>
  <c r="M20" i="1"/>
  <c r="N20" i="1" s="1"/>
  <c r="O20" i="1" s="1"/>
  <c r="P20" i="1" s="1"/>
  <c r="M29" i="1"/>
  <c r="N29" i="1" s="1"/>
  <c r="O29" i="1" s="1"/>
  <c r="P29" i="1" s="1"/>
  <c r="M28" i="1"/>
  <c r="N28" i="1" s="1"/>
  <c r="O28" i="1" s="1"/>
  <c r="P28" i="1" s="1"/>
  <c r="M22" i="1"/>
  <c r="N22" i="1" s="1"/>
  <c r="O22" i="1" s="1"/>
  <c r="P22" i="1" s="1"/>
  <c r="M19" i="1"/>
  <c r="N19" i="1" s="1"/>
  <c r="O19" i="1" s="1"/>
  <c r="P19" i="1" s="1"/>
  <c r="M26" i="1"/>
  <c r="N26" i="1" s="1"/>
  <c r="O26" i="1" s="1"/>
  <c r="P26" i="1" s="1"/>
  <c r="M30" i="1"/>
  <c r="N30" i="1" s="1"/>
  <c r="O30" i="1" s="1"/>
  <c r="P30" i="1" s="1"/>
  <c r="M8" i="1"/>
  <c r="N8" i="1" s="1"/>
  <c r="O8" i="1" s="1"/>
  <c r="P8" i="1" s="1"/>
  <c r="M13" i="1"/>
  <c r="N13" i="1" s="1"/>
  <c r="O13" i="1" s="1"/>
  <c r="P13" i="1" s="1"/>
  <c r="M17" i="1"/>
  <c r="N17" i="1" s="1"/>
  <c r="O17" i="1" s="1"/>
  <c r="P17" i="1" s="1"/>
  <c r="M9" i="1"/>
  <c r="N9" i="1" s="1"/>
  <c r="O9" i="1" s="1"/>
  <c r="P9" i="1" s="1"/>
  <c r="M18" i="1"/>
  <c r="N18" i="1" s="1"/>
  <c r="O18" i="1" s="1"/>
  <c r="P18" i="1" s="1"/>
  <c r="M16" i="1"/>
  <c r="N16" i="1" s="1"/>
  <c r="O16" i="1" s="1"/>
  <c r="P16" i="1" s="1"/>
  <c r="M14" i="1"/>
  <c r="N14" i="1" s="1"/>
  <c r="O14" i="1" s="1"/>
  <c r="P14" i="1" s="1"/>
  <c r="M38" i="1"/>
  <c r="N38" i="1" s="1"/>
  <c r="O38" i="1" s="1"/>
  <c r="P38" i="1" s="1"/>
  <c r="M10" i="1"/>
  <c r="N10" i="1" s="1"/>
  <c r="O10" i="1" s="1"/>
  <c r="P10" i="1" s="1"/>
  <c r="Q73" i="1" l="1"/>
  <c r="R73" i="1" s="1"/>
  <c r="S73" i="1" s="1"/>
  <c r="Q68" i="1"/>
  <c r="R68" i="1" s="1"/>
  <c r="S68" i="1" s="1"/>
  <c r="Q72" i="1"/>
  <c r="R72" i="1" s="1"/>
  <c r="S72" i="1" s="1"/>
  <c r="Q69" i="1"/>
  <c r="R69" i="1" s="1"/>
  <c r="S69" i="1" s="1"/>
  <c r="Q76" i="1"/>
  <c r="R76" i="1" s="1"/>
  <c r="S76" i="1" s="1"/>
  <c r="Q77" i="1"/>
  <c r="R77" i="1" s="1"/>
  <c r="S77" i="1" s="1"/>
  <c r="Q67" i="1"/>
  <c r="R67" i="1" s="1"/>
  <c r="S67" i="1" s="1"/>
  <c r="Q71" i="1"/>
  <c r="R71" i="1" s="1"/>
  <c r="S71" i="1" s="1"/>
  <c r="Q70" i="1"/>
  <c r="R70" i="1" s="1"/>
  <c r="S70" i="1" s="1"/>
  <c r="Q75" i="1"/>
  <c r="R75" i="1" s="1"/>
  <c r="S75" i="1" s="1"/>
  <c r="Q74" i="1"/>
  <c r="R74" i="1" s="1"/>
  <c r="S74" i="1" s="1"/>
  <c r="Q66" i="1"/>
  <c r="R66" i="1" s="1"/>
  <c r="S66" i="1" s="1"/>
  <c r="Q56" i="1"/>
  <c r="R56" i="1" s="1"/>
  <c r="S56" i="1" s="1"/>
  <c r="Q54" i="1"/>
  <c r="R54" i="1" s="1"/>
  <c r="S54" i="1" s="1"/>
  <c r="Q63" i="1"/>
  <c r="R63" i="1" s="1"/>
  <c r="S63" i="1" s="1"/>
  <c r="Q58" i="1"/>
  <c r="R58" i="1" s="1"/>
  <c r="S58" i="1" s="1"/>
  <c r="Q62" i="1"/>
  <c r="R62" i="1" s="1"/>
  <c r="S62" i="1" s="1"/>
  <c r="Q55" i="1"/>
  <c r="R55" i="1" s="1"/>
  <c r="S55" i="1" s="1"/>
  <c r="Q61" i="1"/>
  <c r="R61" i="1" s="1"/>
  <c r="S61" i="1" s="1"/>
  <c r="Q59" i="1"/>
  <c r="R59" i="1" s="1"/>
  <c r="S59" i="1" s="1"/>
  <c r="Q64" i="1"/>
  <c r="R64" i="1" s="1"/>
  <c r="S64" i="1" s="1"/>
  <c r="Q57" i="1"/>
  <c r="R57" i="1" s="1"/>
  <c r="S57" i="1" s="1"/>
  <c r="Q60" i="1"/>
  <c r="R60" i="1" s="1"/>
  <c r="S60" i="1" s="1"/>
  <c r="Q65" i="1"/>
  <c r="R65" i="1" s="1"/>
  <c r="S65" i="1" s="1"/>
  <c r="Q45" i="1"/>
  <c r="R45" i="1" s="1"/>
  <c r="S45" i="1" s="1"/>
  <c r="Q52" i="1"/>
  <c r="R52" i="1" s="1"/>
  <c r="S52" i="1" s="1"/>
  <c r="Q46" i="1"/>
  <c r="R46" i="1" s="1"/>
  <c r="S46" i="1" s="1"/>
  <c r="Q48" i="1"/>
  <c r="R48" i="1" s="1"/>
  <c r="S48" i="1" s="1"/>
  <c r="Q47" i="1"/>
  <c r="R47" i="1" s="1"/>
  <c r="S47" i="1" s="1"/>
  <c r="Q51" i="1"/>
  <c r="R51" i="1" s="1"/>
  <c r="S51" i="1" s="1"/>
  <c r="Q44" i="1"/>
  <c r="R44" i="1" s="1"/>
  <c r="S44" i="1" s="1"/>
  <c r="Q50" i="1"/>
  <c r="R50" i="1" s="1"/>
  <c r="S50" i="1" s="1"/>
  <c r="Q49" i="1"/>
  <c r="R49" i="1" s="1"/>
  <c r="S49" i="1" s="1"/>
  <c r="Q43" i="1"/>
  <c r="R43" i="1" s="1"/>
  <c r="S43" i="1" s="1"/>
  <c r="Q53" i="1"/>
  <c r="R53" i="1" s="1"/>
  <c r="S53" i="1" s="1"/>
  <c r="Q35" i="1"/>
  <c r="R35" i="1" s="1"/>
  <c r="S35" i="1" s="1"/>
  <c r="Q40" i="1"/>
  <c r="R40" i="1" s="1"/>
  <c r="S40" i="1" s="1"/>
  <c r="Q41" i="1"/>
  <c r="R41" i="1" s="1"/>
  <c r="S41" i="1" s="1"/>
  <c r="Q36" i="1"/>
  <c r="R36" i="1" s="1"/>
  <c r="S36" i="1" s="1"/>
  <c r="Q33" i="1"/>
  <c r="R33" i="1" s="1"/>
  <c r="S33" i="1" s="1"/>
  <c r="Q39" i="1"/>
  <c r="R39" i="1" s="1"/>
  <c r="S39" i="1" s="1"/>
  <c r="Q16" i="1"/>
  <c r="R16" i="1" s="1"/>
  <c r="S16" i="1" s="1"/>
  <c r="Q8" i="1"/>
  <c r="R8" i="1" s="1"/>
  <c r="S8" i="1" s="1"/>
  <c r="Q12" i="1"/>
  <c r="R12" i="1" s="1"/>
  <c r="S12" i="1" s="1"/>
  <c r="Q18" i="1"/>
  <c r="R18" i="1" s="1"/>
  <c r="S18" i="1" s="1"/>
  <c r="Q27" i="1"/>
  <c r="R27" i="1" s="1"/>
  <c r="S27" i="1" s="1"/>
  <c r="Q15" i="1"/>
  <c r="R15" i="1" s="1"/>
  <c r="S15" i="1" s="1"/>
  <c r="Q20" i="1"/>
  <c r="R20" i="1" s="1"/>
  <c r="S20" i="1" s="1"/>
  <c r="Q11" i="1"/>
  <c r="R11" i="1" s="1"/>
  <c r="S11" i="1" s="1"/>
  <c r="Q22" i="1"/>
  <c r="R22" i="1" s="1"/>
  <c r="S22" i="1" s="1"/>
  <c r="Q14" i="1"/>
  <c r="R14" i="1" s="1"/>
  <c r="S14" i="1" s="1"/>
  <c r="Q37" i="1"/>
  <c r="R37" i="1" s="1"/>
  <c r="S37" i="1" s="1"/>
  <c r="Q24" i="1"/>
  <c r="R24" i="1" s="1"/>
  <c r="S24" i="1" s="1"/>
  <c r="Q38" i="1"/>
  <c r="R38" i="1" s="1"/>
  <c r="S38" i="1" s="1"/>
  <c r="Q21" i="1"/>
  <c r="R21" i="1" s="1"/>
  <c r="S21" i="1" s="1"/>
  <c r="Q29" i="1"/>
  <c r="R29" i="1" s="1"/>
  <c r="S29" i="1" s="1"/>
  <c r="Q25" i="1"/>
  <c r="R25" i="1" s="1"/>
  <c r="S25" i="1" s="1"/>
  <c r="Q42" i="1"/>
  <c r="R42" i="1" s="1"/>
  <c r="S42" i="1" s="1"/>
  <c r="Q23" i="1"/>
  <c r="R23" i="1" s="1"/>
  <c r="S23" i="1" s="1"/>
  <c r="Q13" i="1"/>
  <c r="R13" i="1" s="1"/>
  <c r="S13" i="1" s="1"/>
  <c r="Q31" i="1"/>
  <c r="R31" i="1" s="1"/>
  <c r="S31" i="1" s="1"/>
  <c r="Q30" i="1"/>
  <c r="R30" i="1" s="1"/>
  <c r="S30" i="1" s="1"/>
  <c r="Q28" i="1"/>
  <c r="R28" i="1" s="1"/>
  <c r="S28" i="1" s="1"/>
  <c r="Q19" i="1"/>
  <c r="R19" i="1" s="1"/>
  <c r="S19" i="1" s="1"/>
  <c r="Q34" i="1"/>
  <c r="R34" i="1" s="1"/>
  <c r="S34" i="1" s="1"/>
  <c r="Q17" i="1"/>
  <c r="R17" i="1" s="1"/>
  <c r="S17" i="1" s="1"/>
  <c r="Q26" i="1"/>
  <c r="R26" i="1" s="1"/>
  <c r="S26" i="1" s="1"/>
  <c r="Q10" i="1"/>
  <c r="R10" i="1" s="1"/>
  <c r="S10" i="1" s="1"/>
  <c r="Q9" i="1"/>
  <c r="R9" i="1" s="1"/>
  <c r="S9" i="1" s="1"/>
  <c r="Q32" i="1"/>
  <c r="R32" i="1" s="1"/>
  <c r="S32" i="1" s="1"/>
</calcChain>
</file>

<file path=xl/sharedStrings.xml><?xml version="1.0" encoding="utf-8"?>
<sst xmlns="http://schemas.openxmlformats.org/spreadsheetml/2006/main" count="159" uniqueCount="90">
  <si>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</si>
  <si>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</si>
  <si>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</si>
  <si>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</si>
  <si>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</si>
  <si>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</si>
  <si>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</si>
  <si>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</si>
  <si>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</si>
  <si>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</si>
  <si>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</si>
  <si>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</si>
  <si>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</si>
  <si>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</si>
  <si>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</si>
  <si>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</si>
  <si>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</si>
  <si>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</si>
  <si>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</si>
  <si>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Catskill            </t>
  </si>
  <si>
    <t xml:space="preserve">Mortar              </t>
  </si>
  <si>
    <t xml:space="preserve">Firebase Coral      </t>
  </si>
  <si>
    <t>Donald</t>
  </si>
  <si>
    <t xml:space="preserve">Eagle Drop          </t>
  </si>
  <si>
    <t xml:space="preserve">Guantanamera        </t>
  </si>
  <si>
    <t xml:space="preserve">Loch Gorman         </t>
  </si>
  <si>
    <t xml:space="preserve">Peak Road           </t>
  </si>
  <si>
    <t xml:space="preserve">The Stock Route     </t>
  </si>
  <si>
    <t xml:space="preserve">Beach Street        </t>
  </si>
  <si>
    <t xml:space="preserve">Fastnet Princess    </t>
  </si>
  <si>
    <t xml:space="preserve">Kandrake            </t>
  </si>
  <si>
    <t xml:space="preserve">Pontificate         </t>
  </si>
  <si>
    <t xml:space="preserve">Rich Dreams         </t>
  </si>
  <si>
    <t xml:space="preserve">Be Bes Canally      </t>
  </si>
  <si>
    <t xml:space="preserve">Dashing Rebel       </t>
  </si>
  <si>
    <t xml:space="preserve">King Island         </t>
  </si>
  <si>
    <t xml:space="preserve">Our Duke            </t>
  </si>
  <si>
    <t xml:space="preserve">Bay Of Naples       </t>
  </si>
  <si>
    <t xml:space="preserve">Disappearance       </t>
  </si>
  <si>
    <t xml:space="preserve">Maunarente          </t>
  </si>
  <si>
    <t xml:space="preserve">Power Glider        </t>
  </si>
  <si>
    <t xml:space="preserve">Sevira              </t>
  </si>
  <si>
    <t xml:space="preserve">Lewandowski         </t>
  </si>
  <si>
    <t xml:space="preserve">Aspen Colorado      </t>
  </si>
  <si>
    <t xml:space="preserve">Night Eclipse       </t>
  </si>
  <si>
    <t xml:space="preserve">Bannerton           </t>
  </si>
  <si>
    <t xml:space="preserve">Moxatation          </t>
  </si>
  <si>
    <t xml:space="preserve">Svaneke             </t>
  </si>
  <si>
    <t xml:space="preserve">Boho Miss           </t>
  </si>
  <si>
    <t xml:space="preserve">Chanel              </t>
  </si>
  <si>
    <t xml:space="preserve">Sweet Tycoon        </t>
  </si>
  <si>
    <t xml:space="preserve">Scripta             </t>
  </si>
  <si>
    <t xml:space="preserve">Lady Ardoyne        </t>
  </si>
  <si>
    <t xml:space="preserve">La Pluie            </t>
  </si>
  <si>
    <t xml:space="preserve">Deer Scent          </t>
  </si>
  <si>
    <t xml:space="preserve">Sizzling Sonata     </t>
  </si>
  <si>
    <t xml:space="preserve">Almighty Will       </t>
  </si>
  <si>
    <t xml:space="preserve">Rock Wave           </t>
  </si>
  <si>
    <t xml:space="preserve">Fast Melody         </t>
  </si>
  <si>
    <t xml:space="preserve">Ulanni              </t>
  </si>
  <si>
    <t xml:space="preserve">My Divas            </t>
  </si>
  <si>
    <t xml:space="preserve">Rojean              </t>
  </si>
  <si>
    <t xml:space="preserve">Annies Comet        </t>
  </si>
  <si>
    <t xml:space="preserve">Last Hope           </t>
  </si>
  <si>
    <t xml:space="preserve">Fontaine Del Rosso  </t>
  </si>
  <si>
    <t xml:space="preserve">Opicina             </t>
  </si>
  <si>
    <t xml:space="preserve">Play On Words       </t>
  </si>
  <si>
    <t xml:space="preserve">Duke Of Neworleans  </t>
  </si>
  <si>
    <t xml:space="preserve">Hunka Hunka Harry   </t>
  </si>
  <si>
    <t xml:space="preserve">Our Free Spirit     </t>
  </si>
  <si>
    <t xml:space="preserve">What A Sham         </t>
  </si>
  <si>
    <t xml:space="preserve">Miss Cheviots       </t>
  </si>
  <si>
    <t xml:space="preserve">Cailloux            </t>
  </si>
  <si>
    <t xml:space="preserve">Geraldines Jewel    </t>
  </si>
  <si>
    <t xml:space="preserve">Silver Lining       </t>
  </si>
  <si>
    <t xml:space="preserve">Tread Softly        </t>
  </si>
  <si>
    <t xml:space="preserve">Guaranteed          </t>
  </si>
  <si>
    <t xml:space="preserve">All Important       </t>
  </si>
  <si>
    <t xml:space="preserve">Sugar And Sweet     </t>
  </si>
  <si>
    <t xml:space="preserve">Beaudacity          </t>
  </si>
  <si>
    <t xml:space="preserve">Kadena              </t>
  </si>
  <si>
    <t xml:space="preserve">Koyuga Bound        </t>
  </si>
  <si>
    <t xml:space="preserve">My Artemis          </t>
  </si>
  <si>
    <t xml:space="preserve">No Baby No          </t>
  </si>
  <si>
    <t xml:space="preserve">Lily Allez          </t>
  </si>
  <si>
    <t xml:space="preserve">Frisson             </t>
  </si>
  <si>
    <t xml:space="preserve">What Happened       </t>
  </si>
  <si>
    <t xml:space="preserve">Bastyan             </t>
  </si>
  <si>
    <t xml:space="preserve">Wasabi              </t>
  </si>
  <si>
    <t xml:space="preserve">Eastern Pegasus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</si>
</sst>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5</xdr:row>
      <xdr:rowOff>28663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08FDE0-0EA4-A12A-0D2D-1EEA0B897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36920" cy="943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77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G29" sqref="G29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4</v>
      </c>
      <c r="B8" s="5">
        <v>0.58333333333333337</v>
      </c>
      <c r="C8" s="1" t="s">
        <v>22</v>
      </c>
      <c r="D8" s="1">
        <v>4</v>
      </c>
      <c r="E8" s="1">
        <v>4</v>
      </c>
      <c r="F8" s="1" t="s">
        <v>24</v>
      </c>
      <c r="G8" s="1">
        <v>79.81</v>
      </c>
      <c r="H8" s="1">
        <f>1+COUNTIFS(A:A,A8,G:G,"&gt;"&amp;G8)</f>
        <v>1</v>
      </c>
      <c r="I8" s="2">
        <f>AVERAGEIF(A:A,A8,G:G)</f>
        <v>48.370909090909095</v>
      </c>
      <c r="J8" s="2">
        <f t="shared" ref="J8:J22" si="0">G8-I8</f>
        <v>31.439090909090908</v>
      </c>
      <c r="K8" s="2">
        <f t="shared" ref="K8:K22" si="1">90+J8</f>
        <v>121.43909090909091</v>
      </c>
      <c r="L8" s="2">
        <f t="shared" ref="L8:L22" si="2">EXP(0.06*K8)</f>
        <v>1460.2244774260055</v>
      </c>
      <c r="M8" s="2">
        <f>SUMIF(A:A,A8,L:L)</f>
        <v>4027.3954466795099</v>
      </c>
      <c r="N8" s="3">
        <f t="shared" ref="N8:N22" si="3">L8/M8</f>
        <v>0.36257290766664724</v>
      </c>
      <c r="O8" s="6">
        <f t="shared" ref="O8:O22" si="4">1/N8</f>
        <v>2.7580659747457164</v>
      </c>
      <c r="P8" s="3">
        <f t="shared" ref="P8:P22" si="5">IF(O8&gt;21,"",N8)</f>
        <v>0.36257290766664724</v>
      </c>
      <c r="Q8" s="3">
        <f>IF(ISNUMBER(P8),SUMIF(A:A,A8,P:P),"")</f>
        <v>0.92105522984012378</v>
      </c>
      <c r="R8" s="3">
        <f t="shared" ref="R8:R22" si="6">IFERROR(P8*(1/Q8),"")</f>
        <v>0.39364947499357061</v>
      </c>
      <c r="S8" s="7">
        <f t="shared" ref="S8:S22" si="7">IFERROR(1/R8,"")</f>
        <v>2.5403310902836407</v>
      </c>
    </row>
    <row r="9" spans="1:19" x14ac:dyDescent="0.3">
      <c r="A9" s="1">
        <v>4</v>
      </c>
      <c r="B9" s="5">
        <v>0.58333333333333337</v>
      </c>
      <c r="C9" s="1" t="s">
        <v>22</v>
      </c>
      <c r="D9" s="1">
        <v>4</v>
      </c>
      <c r="E9" s="1">
        <v>6</v>
      </c>
      <c r="F9" s="1" t="s">
        <v>26</v>
      </c>
      <c r="G9" s="1">
        <v>64.23</v>
      </c>
      <c r="H9" s="1">
        <f>1+COUNTIFS(A:A,A9,G:G,"&gt;"&amp;G9)</f>
        <v>2</v>
      </c>
      <c r="I9" s="2">
        <f>AVERAGEIF(A:A,A9,G:G)</f>
        <v>48.370909090909095</v>
      </c>
      <c r="J9" s="2">
        <f t="shared" si="0"/>
        <v>15.859090909090909</v>
      </c>
      <c r="K9" s="2">
        <f t="shared" si="1"/>
        <v>105.85909090909091</v>
      </c>
      <c r="L9" s="2">
        <f t="shared" si="2"/>
        <v>573.37815450469975</v>
      </c>
      <c r="M9" s="2">
        <f>SUMIF(A:A,A9,L:L)</f>
        <v>4027.3954466795099</v>
      </c>
      <c r="N9" s="3">
        <f t="shared" si="3"/>
        <v>0.14236946982135468</v>
      </c>
      <c r="O9" s="6">
        <f t="shared" si="4"/>
        <v>7.023977832148991</v>
      </c>
      <c r="P9" s="3">
        <f t="shared" si="5"/>
        <v>0.14236946982135468</v>
      </c>
      <c r="Q9" s="3">
        <f>IF(ISNUMBER(P9),SUMIF(A:A,A9,P:P),"")</f>
        <v>0.92105522984012378</v>
      </c>
      <c r="R9" s="3">
        <f t="shared" si="6"/>
        <v>0.15457213119138044</v>
      </c>
      <c r="S9" s="7">
        <f t="shared" si="7"/>
        <v>6.4694715165819234</v>
      </c>
    </row>
    <row r="10" spans="1:19" x14ac:dyDescent="0.3">
      <c r="A10" s="1">
        <v>4</v>
      </c>
      <c r="B10" s="5">
        <v>0.58333333333333337</v>
      </c>
      <c r="C10" s="1" t="s">
        <v>22</v>
      </c>
      <c r="D10" s="1">
        <v>4</v>
      </c>
      <c r="E10" s="1">
        <v>11</v>
      </c>
      <c r="F10" s="1" t="s">
        <v>31</v>
      </c>
      <c r="G10" s="1">
        <v>59</v>
      </c>
      <c r="H10" s="1">
        <f>1+COUNTIFS(A:A,A10,G:G,"&gt;"&amp;G10)</f>
        <v>3</v>
      </c>
      <c r="I10" s="2">
        <f>AVERAGEIF(A:A,A10,G:G)</f>
        <v>48.370909090909095</v>
      </c>
      <c r="J10" s="2">
        <f t="shared" si="0"/>
        <v>10.629090909090905</v>
      </c>
      <c r="K10" s="2">
        <f t="shared" si="1"/>
        <v>100.62909090909091</v>
      </c>
      <c r="L10" s="2">
        <f t="shared" si="2"/>
        <v>418.94743330488853</v>
      </c>
      <c r="M10" s="2">
        <f>SUMIF(A:A,A10,L:L)</f>
        <v>4027.3954466795099</v>
      </c>
      <c r="N10" s="3">
        <f t="shared" si="3"/>
        <v>0.10402440953502606</v>
      </c>
      <c r="O10" s="6">
        <f t="shared" si="4"/>
        <v>9.613128346220412</v>
      </c>
      <c r="P10" s="3">
        <f t="shared" si="5"/>
        <v>0.10402440953502606</v>
      </c>
      <c r="Q10" s="3">
        <f>IF(ISNUMBER(P10),SUMIF(A:A,A10,P:P),"")</f>
        <v>0.92105522984012378</v>
      </c>
      <c r="R10" s="3">
        <f t="shared" si="6"/>
        <v>0.11294046889357824</v>
      </c>
      <c r="S10" s="7">
        <f t="shared" si="7"/>
        <v>8.8542221384106519</v>
      </c>
    </row>
    <row r="11" spans="1:19" x14ac:dyDescent="0.3">
      <c r="A11" s="1">
        <v>4</v>
      </c>
      <c r="B11" s="5">
        <v>0.58333333333333337</v>
      </c>
      <c r="C11" s="1" t="s">
        <v>22</v>
      </c>
      <c r="D11" s="1">
        <v>4</v>
      </c>
      <c r="E11" s="1">
        <v>13</v>
      </c>
      <c r="F11" s="1" t="s">
        <v>20</v>
      </c>
      <c r="G11" s="1">
        <v>58.77</v>
      </c>
      <c r="H11" s="1">
        <f>1+COUNTIFS(A:A,A11,G:G,"&gt;"&amp;G11)</f>
        <v>4</v>
      </c>
      <c r="I11" s="2">
        <f>AVERAGEIF(A:A,A11,G:G)</f>
        <v>48.370909090909095</v>
      </c>
      <c r="J11" s="2">
        <f t="shared" si="0"/>
        <v>10.399090909090908</v>
      </c>
      <c r="K11" s="2">
        <f t="shared" si="1"/>
        <v>100.39909090909092</v>
      </c>
      <c r="L11" s="2">
        <f t="shared" si="2"/>
        <v>413.20566802722311</v>
      </c>
      <c r="M11" s="2">
        <f>SUMIF(A:A,A11,L:L)</f>
        <v>4027.3954466795099</v>
      </c>
      <c r="N11" s="3">
        <f t="shared" si="3"/>
        <v>0.10259873248054178</v>
      </c>
      <c r="O11" s="6">
        <f t="shared" si="4"/>
        <v>9.7467091047119272</v>
      </c>
      <c r="P11" s="3">
        <f t="shared" si="5"/>
        <v>0.10259873248054178</v>
      </c>
      <c r="Q11" s="3">
        <f>IF(ISNUMBER(P11),SUMIF(A:A,A11,P:P),"")</f>
        <v>0.92105522984012378</v>
      </c>
      <c r="R11" s="3">
        <f t="shared" si="6"/>
        <v>0.11139259531521341</v>
      </c>
      <c r="S11" s="7">
        <f t="shared" si="7"/>
        <v>8.9772573946252727</v>
      </c>
    </row>
    <row r="12" spans="1:19" x14ac:dyDescent="0.3">
      <c r="A12" s="1">
        <v>4</v>
      </c>
      <c r="B12" s="5">
        <v>0.58333333333333337</v>
      </c>
      <c r="C12" s="1" t="s">
        <v>22</v>
      </c>
      <c r="D12" s="1">
        <v>4</v>
      </c>
      <c r="E12" s="1">
        <v>12</v>
      </c>
      <c r="F12" s="1" t="s">
        <v>32</v>
      </c>
      <c r="G12" s="1">
        <v>53.36</v>
      </c>
      <c r="H12" s="1">
        <f>1+COUNTIFS(A:A,A12,G:G,"&gt;"&amp;G12)</f>
        <v>5</v>
      </c>
      <c r="I12" s="2">
        <f>AVERAGEIF(A:A,A12,G:G)</f>
        <v>48.370909090909095</v>
      </c>
      <c r="J12" s="2">
        <f t="shared" si="0"/>
        <v>4.9890909090909048</v>
      </c>
      <c r="K12" s="2">
        <f t="shared" si="1"/>
        <v>94.989090909090905</v>
      </c>
      <c r="L12" s="2">
        <f t="shared" si="2"/>
        <v>298.67184267612237</v>
      </c>
      <c r="M12" s="2">
        <f>SUMIF(A:A,A12,L:L)</f>
        <v>4027.3954466795099</v>
      </c>
      <c r="N12" s="3">
        <f t="shared" si="3"/>
        <v>7.4160048753685232E-2</v>
      </c>
      <c r="O12" s="6">
        <f t="shared" si="4"/>
        <v>13.484349279777234</v>
      </c>
      <c r="P12" s="3">
        <f t="shared" si="5"/>
        <v>7.4160048753685232E-2</v>
      </c>
      <c r="Q12" s="3">
        <f>IF(ISNUMBER(P12),SUMIF(A:A,A12,P:P),"")</f>
        <v>0.92105522984012378</v>
      </c>
      <c r="R12" s="3">
        <f t="shared" si="6"/>
        <v>8.0516397226861075E-2</v>
      </c>
      <c r="S12" s="7">
        <f t="shared" si="7"/>
        <v>12.419830425129728</v>
      </c>
    </row>
    <row r="13" spans="1:19" x14ac:dyDescent="0.3">
      <c r="A13" s="1">
        <v>4</v>
      </c>
      <c r="B13" s="5">
        <v>0.58333333333333337</v>
      </c>
      <c r="C13" s="1" t="s">
        <v>22</v>
      </c>
      <c r="D13" s="1">
        <v>4</v>
      </c>
      <c r="E13" s="1">
        <v>7</v>
      </c>
      <c r="F13" s="1" t="s">
        <v>27</v>
      </c>
      <c r="G13" s="1">
        <v>52.32</v>
      </c>
      <c r="H13" s="1">
        <f>1+COUNTIFS(A:A,A13,G:G,"&gt;"&amp;G13)</f>
        <v>6</v>
      </c>
      <c r="I13" s="2">
        <f>AVERAGEIF(A:A,A13,G:G)</f>
        <v>48.370909090909095</v>
      </c>
      <c r="J13" s="2">
        <f t="shared" si="0"/>
        <v>3.9490909090909057</v>
      </c>
      <c r="K13" s="2">
        <f t="shared" si="1"/>
        <v>93.949090909090899</v>
      </c>
      <c r="L13" s="2">
        <f t="shared" si="2"/>
        <v>280.60428953049899</v>
      </c>
      <c r="M13" s="2">
        <f>SUMIF(A:A,A13,L:L)</f>
        <v>4027.3954466795099</v>
      </c>
      <c r="N13" s="3">
        <f t="shared" si="3"/>
        <v>6.9673885578296124E-2</v>
      </c>
      <c r="O13" s="6">
        <f t="shared" si="4"/>
        <v>14.352579760694537</v>
      </c>
      <c r="P13" s="3">
        <f t="shared" si="5"/>
        <v>6.9673885578296124E-2</v>
      </c>
      <c r="Q13" s="3">
        <f>IF(ISNUMBER(P13),SUMIF(A:A,A13,P:P),"")</f>
        <v>0.92105522984012378</v>
      </c>
      <c r="R13" s="3">
        <f t="shared" si="6"/>
        <v>7.5645719519327928E-2</v>
      </c>
      <c r="S13" s="7">
        <f t="shared" si="7"/>
        <v>13.219518650285217</v>
      </c>
    </row>
    <row r="14" spans="1:19" x14ac:dyDescent="0.3">
      <c r="A14" s="1">
        <v>4</v>
      </c>
      <c r="B14" s="5">
        <v>0.58333333333333337</v>
      </c>
      <c r="C14" s="1" t="s">
        <v>22</v>
      </c>
      <c r="D14" s="1">
        <v>4</v>
      </c>
      <c r="E14" s="1">
        <v>8</v>
      </c>
      <c r="F14" s="1" t="s">
        <v>28</v>
      </c>
      <c r="G14" s="1">
        <v>51.33</v>
      </c>
      <c r="H14" s="1">
        <f>1+COUNTIFS(A:A,A14,G:G,"&gt;"&amp;G14)</f>
        <v>7</v>
      </c>
      <c r="I14" s="2">
        <f>AVERAGEIF(A:A,A14,G:G)</f>
        <v>48.370909090909095</v>
      </c>
      <c r="J14" s="2">
        <f t="shared" si="0"/>
        <v>2.9590909090909037</v>
      </c>
      <c r="K14" s="2">
        <f t="shared" si="1"/>
        <v>92.959090909090904</v>
      </c>
      <c r="L14" s="2">
        <f t="shared" si="2"/>
        <v>264.42177332902605</v>
      </c>
      <c r="M14" s="2">
        <f>SUMIF(A:A,A14,L:L)</f>
        <v>4027.3954466795099</v>
      </c>
      <c r="N14" s="3">
        <f t="shared" si="3"/>
        <v>6.565577600457273E-2</v>
      </c>
      <c r="O14" s="6">
        <f t="shared" si="4"/>
        <v>15.230952413544742</v>
      </c>
      <c r="P14" s="3">
        <f t="shared" si="5"/>
        <v>6.565577600457273E-2</v>
      </c>
      <c r="Q14" s="3">
        <f>IF(ISNUMBER(P14),SUMIF(A:A,A14,P:P),"")</f>
        <v>0.92105522984012378</v>
      </c>
      <c r="R14" s="3">
        <f t="shared" si="6"/>
        <v>7.1283212860068362E-2</v>
      </c>
      <c r="S14" s="7">
        <f t="shared" si="7"/>
        <v>14.02854837594144</v>
      </c>
    </row>
    <row r="15" spans="1:19" x14ac:dyDescent="0.3">
      <c r="A15" s="1">
        <v>4</v>
      </c>
      <c r="B15" s="5">
        <v>0.58333333333333337</v>
      </c>
      <c r="C15" s="1" t="s">
        <v>22</v>
      </c>
      <c r="D15" s="1">
        <v>4</v>
      </c>
      <c r="E15" s="1">
        <v>10</v>
      </c>
      <c r="F15" s="1" t="s">
        <v>30</v>
      </c>
      <c r="G15" s="1">
        <v>42.13</v>
      </c>
      <c r="H15" s="1">
        <f>1+COUNTIFS(A:A,A15,G:G,"&gt;"&amp;G15)</f>
        <v>8</v>
      </c>
      <c r="I15" s="2">
        <f>AVERAGEIF(A:A,A15,G:G)</f>
        <v>48.370909090909095</v>
      </c>
      <c r="J15" s="2">
        <f t="shared" si="0"/>
        <v>-6.2409090909090921</v>
      </c>
      <c r="K15" s="2">
        <f t="shared" si="1"/>
        <v>83.759090909090901</v>
      </c>
      <c r="L15" s="2">
        <f t="shared" si="2"/>
        <v>152.25328071156306</v>
      </c>
      <c r="M15" s="2">
        <f>SUMIF(A:A,A15,L:L)</f>
        <v>4027.3954466795099</v>
      </c>
      <c r="N15" s="3">
        <f t="shared" si="3"/>
        <v>3.7804403050882972E-2</v>
      </c>
      <c r="O15" s="6">
        <f t="shared" si="4"/>
        <v>26.451945257647541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>
        <v>4</v>
      </c>
      <c r="B16" s="5">
        <v>0.58333333333333337</v>
      </c>
      <c r="C16" s="1" t="s">
        <v>22</v>
      </c>
      <c r="D16" s="1">
        <v>4</v>
      </c>
      <c r="E16" s="1">
        <v>5</v>
      </c>
      <c r="F16" s="1" t="s">
        <v>25</v>
      </c>
      <c r="G16" s="1">
        <v>32.409999999999997</v>
      </c>
      <c r="H16" s="1">
        <f>1+COUNTIFS(A:A,A16,G:G,"&gt;"&amp;G16)</f>
        <v>9</v>
      </c>
      <c r="I16" s="2">
        <f>AVERAGEIF(A:A,A16,G:G)</f>
        <v>48.370909090909095</v>
      </c>
      <c r="J16" s="2">
        <f t="shared" si="0"/>
        <v>-15.960909090909098</v>
      </c>
      <c r="K16" s="2">
        <f t="shared" si="1"/>
        <v>74.039090909090902</v>
      </c>
      <c r="L16" s="2">
        <f t="shared" si="2"/>
        <v>84.974010808661859</v>
      </c>
      <c r="M16" s="2">
        <f>SUMIF(A:A,A16,L:L)</f>
        <v>4027.3954466795099</v>
      </c>
      <c r="N16" s="3">
        <f t="shared" si="3"/>
        <v>2.1098998579521383E-2</v>
      </c>
      <c r="O16" s="6">
        <f t="shared" si="4"/>
        <v>47.395614357289766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>
        <v>4</v>
      </c>
      <c r="B17" s="5">
        <v>0.58333333333333337</v>
      </c>
      <c r="C17" s="1" t="s">
        <v>22</v>
      </c>
      <c r="D17" s="1">
        <v>4</v>
      </c>
      <c r="E17" s="1">
        <v>3</v>
      </c>
      <c r="F17" s="1" t="s">
        <v>23</v>
      </c>
      <c r="G17" s="1">
        <v>24.01</v>
      </c>
      <c r="H17" s="1">
        <f>1+COUNTIFS(A:A,A17,G:G,"&gt;"&amp;G17)</f>
        <v>10</v>
      </c>
      <c r="I17" s="2">
        <f>AVERAGEIF(A:A,A17,G:G)</f>
        <v>48.370909090909095</v>
      </c>
      <c r="J17" s="2">
        <f t="shared" si="0"/>
        <v>-24.360909090909093</v>
      </c>
      <c r="K17" s="2">
        <f t="shared" si="1"/>
        <v>65.63909090909091</v>
      </c>
      <c r="L17" s="2">
        <f t="shared" si="2"/>
        <v>51.333597228408316</v>
      </c>
      <c r="M17" s="2">
        <f>SUMIF(A:A,A17,L:L)</f>
        <v>4027.3954466795099</v>
      </c>
      <c r="N17" s="3">
        <f t="shared" si="3"/>
        <v>1.2746103010751434E-2</v>
      </c>
      <c r="O17" s="6">
        <f t="shared" si="4"/>
        <v>78.4553521304898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>
        <v>4</v>
      </c>
      <c r="B18" s="5">
        <v>0.58333333333333337</v>
      </c>
      <c r="C18" s="1" t="s">
        <v>22</v>
      </c>
      <c r="D18" s="1">
        <v>4</v>
      </c>
      <c r="E18" s="1">
        <v>9</v>
      </c>
      <c r="F18" s="1" t="s">
        <v>29</v>
      </c>
      <c r="G18" s="1">
        <v>14.71</v>
      </c>
      <c r="H18" s="1">
        <f>1+COUNTIFS(A:A,A18,G:G,"&gt;"&amp;G18)</f>
        <v>11</v>
      </c>
      <c r="I18" s="2">
        <f>AVERAGEIF(A:A,A18,G:G)</f>
        <v>48.370909090909095</v>
      </c>
      <c r="J18" s="2">
        <f t="shared" si="0"/>
        <v>-33.660909090909094</v>
      </c>
      <c r="K18" s="2">
        <f t="shared" si="1"/>
        <v>56.339090909090906</v>
      </c>
      <c r="L18" s="2">
        <f t="shared" si="2"/>
        <v>29.380919132412767</v>
      </c>
      <c r="M18" s="2">
        <f>SUMIF(A:A,A18,L:L)</f>
        <v>4027.3954466795099</v>
      </c>
      <c r="N18" s="3">
        <f t="shared" si="3"/>
        <v>7.295265518720449E-3</v>
      </c>
      <c r="O18" s="6">
        <f t="shared" si="4"/>
        <v>137.0752027371575</v>
      </c>
      <c r="P18" s="3" t="str">
        <f t="shared" si="5"/>
        <v/>
      </c>
      <c r="Q18" s="3" t="str">
        <f>IF(ISNUMBER(P18),SUMIF(A:A,A18,P:P),"")</f>
        <v/>
      </c>
      <c r="R18" s="3" t="str">
        <f t="shared" si="6"/>
        <v/>
      </c>
      <c r="S18" s="7" t="str">
        <f t="shared" si="7"/>
        <v/>
      </c>
    </row>
    <row r="19" spans="1:19" x14ac:dyDescent="0.3">
      <c r="A19" s="1">
        <v>6</v>
      </c>
      <c r="B19" s="5">
        <v>0.60416666666666663</v>
      </c>
      <c r="C19" s="1" t="s">
        <v>22</v>
      </c>
      <c r="D19" s="1">
        <v>5</v>
      </c>
      <c r="E19" s="1">
        <v>5</v>
      </c>
      <c r="F19" s="1" t="s">
        <v>36</v>
      </c>
      <c r="G19" s="1">
        <v>64.17</v>
      </c>
      <c r="H19" s="1">
        <f>1+COUNTIFS(A:A,A19,G:G,"&gt;"&amp;G19)</f>
        <v>1</v>
      </c>
      <c r="I19" s="2">
        <f>AVERAGEIF(A:A,A19,G:G)</f>
        <v>51.0625</v>
      </c>
      <c r="J19" s="2">
        <f t="shared" si="0"/>
        <v>13.107500000000002</v>
      </c>
      <c r="K19" s="2">
        <f t="shared" si="1"/>
        <v>103.1075</v>
      </c>
      <c r="L19" s="2">
        <f t="shared" si="2"/>
        <v>486.11732294326754</v>
      </c>
      <c r="M19" s="2">
        <f>SUMIF(A:A,A19,L:L)</f>
        <v>3198.7445449617589</v>
      </c>
      <c r="N19" s="3">
        <f t="shared" si="3"/>
        <v>0.15197128626883805</v>
      </c>
      <c r="O19" s="6">
        <f t="shared" si="4"/>
        <v>6.5801904066995558</v>
      </c>
      <c r="P19" s="3">
        <f t="shared" si="5"/>
        <v>0.15197128626883805</v>
      </c>
      <c r="Q19" s="3">
        <f>IF(ISNUMBER(P19),SUMIF(A:A,A19,P:P),"")</f>
        <v>0.92283727794686055</v>
      </c>
      <c r="R19" s="3">
        <f t="shared" si="6"/>
        <v>0.16467831317666923</v>
      </c>
      <c r="S19" s="7">
        <f t="shared" si="7"/>
        <v>6.0724450032906629</v>
      </c>
    </row>
    <row r="20" spans="1:19" x14ac:dyDescent="0.3">
      <c r="A20" s="1">
        <v>6</v>
      </c>
      <c r="B20" s="5">
        <v>0.60416666666666663</v>
      </c>
      <c r="C20" s="1" t="s">
        <v>22</v>
      </c>
      <c r="D20" s="1">
        <v>5</v>
      </c>
      <c r="E20" s="1">
        <v>1</v>
      </c>
      <c r="F20" s="1" t="s">
        <v>33</v>
      </c>
      <c r="G20" s="1">
        <v>63.31</v>
      </c>
      <c r="H20" s="1">
        <f>1+COUNTIFS(A:A,A20,G:G,"&gt;"&amp;G20)</f>
        <v>2</v>
      </c>
      <c r="I20" s="2">
        <f>AVERAGEIF(A:A,A20,G:G)</f>
        <v>51.0625</v>
      </c>
      <c r="J20" s="2">
        <f t="shared" si="0"/>
        <v>12.247500000000002</v>
      </c>
      <c r="K20" s="2">
        <f t="shared" si="1"/>
        <v>102.2475</v>
      </c>
      <c r="L20" s="2">
        <f t="shared" si="2"/>
        <v>461.66983834910786</v>
      </c>
      <c r="M20" s="2">
        <f>SUMIF(A:A,A20,L:L)</f>
        <v>3198.7445449617589</v>
      </c>
      <c r="N20" s="3">
        <f t="shared" si="3"/>
        <v>0.14432844882104429</v>
      </c>
      <c r="O20" s="6">
        <f t="shared" si="4"/>
        <v>6.928640944793357</v>
      </c>
      <c r="P20" s="3">
        <f t="shared" si="5"/>
        <v>0.14432844882104429</v>
      </c>
      <c r="Q20" s="3">
        <f>IF(ISNUMBER(P20),SUMIF(A:A,A20,P:P),"")</f>
        <v>0.92283727794686055</v>
      </c>
      <c r="R20" s="3">
        <f t="shared" si="6"/>
        <v>0.15639642250056041</v>
      </c>
      <c r="S20" s="7">
        <f t="shared" si="7"/>
        <v>6.3940081493642653</v>
      </c>
    </row>
    <row r="21" spans="1:19" x14ac:dyDescent="0.3">
      <c r="A21" s="1">
        <v>6</v>
      </c>
      <c r="B21" s="5">
        <v>0.60416666666666663</v>
      </c>
      <c r="C21" s="1" t="s">
        <v>22</v>
      </c>
      <c r="D21" s="1">
        <v>5</v>
      </c>
      <c r="E21" s="1">
        <v>13</v>
      </c>
      <c r="F21" s="1" t="s">
        <v>19</v>
      </c>
      <c r="G21" s="1">
        <v>61.03</v>
      </c>
      <c r="H21" s="1">
        <f>1+COUNTIFS(A:A,A21,G:G,"&gt;"&amp;G21)</f>
        <v>3</v>
      </c>
      <c r="I21" s="2">
        <f>AVERAGEIF(A:A,A21,G:G)</f>
        <v>51.0625</v>
      </c>
      <c r="J21" s="2">
        <f t="shared" si="0"/>
        <v>9.9675000000000011</v>
      </c>
      <c r="K21" s="2">
        <f t="shared" si="1"/>
        <v>99.967500000000001</v>
      </c>
      <c r="L21" s="2">
        <f t="shared" si="2"/>
        <v>402.64287386609857</v>
      </c>
      <c r="M21" s="2">
        <f>SUMIF(A:A,A21,L:L)</f>
        <v>3198.7445449617589</v>
      </c>
      <c r="N21" s="3">
        <f t="shared" si="3"/>
        <v>0.12587528269498374</v>
      </c>
      <c r="O21" s="6">
        <f t="shared" si="4"/>
        <v>7.9443714332953075</v>
      </c>
      <c r="P21" s="3">
        <f t="shared" si="5"/>
        <v>0.12587528269498374</v>
      </c>
      <c r="Q21" s="3">
        <f>IF(ISNUMBER(P21),SUMIF(A:A,A21,P:P),"")</f>
        <v>0.92283727794686055</v>
      </c>
      <c r="R21" s="3">
        <f t="shared" si="6"/>
        <v>0.13640030122648772</v>
      </c>
      <c r="S21" s="7">
        <f t="shared" si="7"/>
        <v>7.3313621085010396</v>
      </c>
    </row>
    <row r="22" spans="1:19" x14ac:dyDescent="0.3">
      <c r="A22" s="1">
        <v>6</v>
      </c>
      <c r="B22" s="5">
        <v>0.60416666666666663</v>
      </c>
      <c r="C22" s="1" t="s">
        <v>22</v>
      </c>
      <c r="D22" s="1">
        <v>5</v>
      </c>
      <c r="E22" s="1">
        <v>2</v>
      </c>
      <c r="F22" s="1" t="s">
        <v>34</v>
      </c>
      <c r="G22" s="1">
        <v>60.05</v>
      </c>
      <c r="H22" s="1">
        <f>1+COUNTIFS(A:A,A22,G:G,"&gt;"&amp;G22)</f>
        <v>4</v>
      </c>
      <c r="I22" s="2">
        <f>AVERAGEIF(A:A,A22,G:G)</f>
        <v>51.0625</v>
      </c>
      <c r="J22" s="2">
        <f t="shared" si="0"/>
        <v>8.9874999999999972</v>
      </c>
      <c r="K22" s="2">
        <f t="shared" si="1"/>
        <v>98.987499999999997</v>
      </c>
      <c r="L22" s="2">
        <f t="shared" si="2"/>
        <v>379.65008517097783</v>
      </c>
      <c r="M22" s="2">
        <f>SUMIF(A:A,A22,L:L)</f>
        <v>3198.7445449617589</v>
      </c>
      <c r="N22" s="3">
        <f t="shared" si="3"/>
        <v>0.11868721613576572</v>
      </c>
      <c r="O22" s="6">
        <f t="shared" si="4"/>
        <v>8.4255072497117549</v>
      </c>
      <c r="P22" s="3">
        <f t="shared" si="5"/>
        <v>0.11868721613576572</v>
      </c>
      <c r="Q22" s="3">
        <f>IF(ISNUMBER(P22),SUMIF(A:A,A22,P:P),"")</f>
        <v>0.92283727794686055</v>
      </c>
      <c r="R22" s="3">
        <f t="shared" si="6"/>
        <v>0.12861120695061481</v>
      </c>
      <c r="S22" s="7">
        <f t="shared" si="7"/>
        <v>7.7753721756455345</v>
      </c>
    </row>
    <row r="23" spans="1:19" x14ac:dyDescent="0.3">
      <c r="A23" s="1">
        <v>6</v>
      </c>
      <c r="B23" s="5">
        <v>0.60416666666666663</v>
      </c>
      <c r="C23" s="1" t="s">
        <v>22</v>
      </c>
      <c r="D23" s="1">
        <v>5</v>
      </c>
      <c r="E23" s="1">
        <v>11</v>
      </c>
      <c r="F23" s="1" t="s">
        <v>40</v>
      </c>
      <c r="G23" s="1">
        <v>57.06</v>
      </c>
      <c r="H23" s="1">
        <f>1+COUNTIFS(A:A,A23,G:G,"&gt;"&amp;G23)</f>
        <v>5</v>
      </c>
      <c r="I23" s="2">
        <f>AVERAGEIF(A:A,A23,G:G)</f>
        <v>51.0625</v>
      </c>
      <c r="J23" s="2">
        <f t="shared" ref="J23:J42" si="8">G23-I23</f>
        <v>5.9975000000000023</v>
      </c>
      <c r="K23" s="2">
        <f t="shared" ref="K23:K42" si="9">90+J23</f>
        <v>95.997500000000002</v>
      </c>
      <c r="L23" s="2">
        <f t="shared" ref="L23:L42" si="10">EXP(0.06*K23)</f>
        <v>317.30073023850309</v>
      </c>
      <c r="M23" s="2">
        <f>SUMIF(A:A,A23,L:L)</f>
        <v>3198.7445449617589</v>
      </c>
      <c r="N23" s="3">
        <f t="shared" ref="N23:N42" si="11">L23/M23</f>
        <v>9.9195395499235284E-2</v>
      </c>
      <c r="O23" s="6">
        <f t="shared" ref="O23:O42" si="12">1/N23</f>
        <v>10.081113089646477</v>
      </c>
      <c r="P23" s="3">
        <f t="shared" ref="P23:P42" si="13">IF(O23&gt;21,"",N23)</f>
        <v>9.9195395499235284E-2</v>
      </c>
      <c r="Q23" s="3">
        <f>IF(ISNUMBER(P23),SUMIF(A:A,A23,P:P),"")</f>
        <v>0.92283727794686055</v>
      </c>
      <c r="R23" s="3">
        <f t="shared" ref="R23:R42" si="14">IFERROR(P23*(1/Q23),"")</f>
        <v>0.10748958442589834</v>
      </c>
      <c r="S23" s="7">
        <f t="shared" ref="S23:S42" si="15">IFERROR(1/R23,"")</f>
        <v>9.3032269623238193</v>
      </c>
    </row>
    <row r="24" spans="1:19" x14ac:dyDescent="0.3">
      <c r="A24" s="1">
        <v>6</v>
      </c>
      <c r="B24" s="5">
        <v>0.60416666666666663</v>
      </c>
      <c r="C24" s="1" t="s">
        <v>22</v>
      </c>
      <c r="D24" s="1">
        <v>5</v>
      </c>
      <c r="E24" s="1">
        <v>12</v>
      </c>
      <c r="F24" s="1" t="s">
        <v>41</v>
      </c>
      <c r="G24" s="1">
        <v>53.62</v>
      </c>
      <c r="H24" s="1">
        <f>1+COUNTIFS(A:A,A24,G:G,"&gt;"&amp;G24)</f>
        <v>6</v>
      </c>
      <c r="I24" s="2">
        <f>AVERAGEIF(A:A,A24,G:G)</f>
        <v>51.0625</v>
      </c>
      <c r="J24" s="2">
        <f t="shared" si="8"/>
        <v>2.5574999999999974</v>
      </c>
      <c r="K24" s="2">
        <f t="shared" si="9"/>
        <v>92.557500000000005</v>
      </c>
      <c r="L24" s="2">
        <f t="shared" si="10"/>
        <v>258.12655812069147</v>
      </c>
      <c r="M24" s="2">
        <f>SUMIF(A:A,A24,L:L)</f>
        <v>3198.7445449617589</v>
      </c>
      <c r="N24" s="3">
        <f t="shared" si="11"/>
        <v>8.0696208932113198E-2</v>
      </c>
      <c r="O24" s="6">
        <f t="shared" si="12"/>
        <v>12.392155879853833</v>
      </c>
      <c r="P24" s="3">
        <f t="shared" si="13"/>
        <v>8.0696208932113198E-2</v>
      </c>
      <c r="Q24" s="3">
        <f>IF(ISNUMBER(P24),SUMIF(A:A,A24,P:P),"")</f>
        <v>0.92283727794686055</v>
      </c>
      <c r="R24" s="3">
        <f t="shared" si="14"/>
        <v>8.7443594727390175E-2</v>
      </c>
      <c r="S24" s="7">
        <f t="shared" si="15"/>
        <v>11.435943400057495</v>
      </c>
    </row>
    <row r="25" spans="1:19" x14ac:dyDescent="0.3">
      <c r="A25" s="1">
        <v>6</v>
      </c>
      <c r="B25" s="5">
        <v>0.60416666666666663</v>
      </c>
      <c r="C25" s="1" t="s">
        <v>22</v>
      </c>
      <c r="D25" s="1">
        <v>5</v>
      </c>
      <c r="E25" s="1">
        <v>10</v>
      </c>
      <c r="F25" s="1" t="s">
        <v>39</v>
      </c>
      <c r="G25" s="1">
        <v>53.33</v>
      </c>
      <c r="H25" s="1">
        <f>1+COUNTIFS(A:A,A25,G:G,"&gt;"&amp;G25)</f>
        <v>7</v>
      </c>
      <c r="I25" s="2">
        <f>AVERAGEIF(A:A,A25,G:G)</f>
        <v>51.0625</v>
      </c>
      <c r="J25" s="2">
        <f t="shared" si="8"/>
        <v>2.2674999999999983</v>
      </c>
      <c r="K25" s="2">
        <f t="shared" si="9"/>
        <v>92.267499999999998</v>
      </c>
      <c r="L25" s="2">
        <f t="shared" si="10"/>
        <v>253.6740055540555</v>
      </c>
      <c r="M25" s="2">
        <f>SUMIF(A:A,A25,L:L)</f>
        <v>3198.7445449617589</v>
      </c>
      <c r="N25" s="3">
        <f t="shared" si="11"/>
        <v>7.9304240144343313E-2</v>
      </c>
      <c r="O25" s="6">
        <f t="shared" si="12"/>
        <v>12.609666244577578</v>
      </c>
      <c r="P25" s="3">
        <f t="shared" si="13"/>
        <v>7.9304240144343313E-2</v>
      </c>
      <c r="Q25" s="3">
        <f>IF(ISNUMBER(P25),SUMIF(A:A,A25,P:P),"")</f>
        <v>0.92283727794686055</v>
      </c>
      <c r="R25" s="3">
        <f t="shared" si="14"/>
        <v>8.5935236947493429E-2</v>
      </c>
      <c r="S25" s="7">
        <f t="shared" si="15"/>
        <v>11.636670072964383</v>
      </c>
    </row>
    <row r="26" spans="1:19" x14ac:dyDescent="0.3">
      <c r="A26" s="1">
        <v>6</v>
      </c>
      <c r="B26" s="5">
        <v>0.60416666666666663</v>
      </c>
      <c r="C26" s="1" t="s">
        <v>22</v>
      </c>
      <c r="D26" s="1">
        <v>5</v>
      </c>
      <c r="E26" s="1">
        <v>8</v>
      </c>
      <c r="F26" s="1" t="s">
        <v>38</v>
      </c>
      <c r="G26" s="1">
        <v>50.39</v>
      </c>
      <c r="H26" s="1">
        <f>1+COUNTIFS(A:A,A26,G:G,"&gt;"&amp;G26)</f>
        <v>8</v>
      </c>
      <c r="I26" s="2">
        <f>AVERAGEIF(A:A,A26,G:G)</f>
        <v>51.0625</v>
      </c>
      <c r="J26" s="2">
        <f t="shared" si="8"/>
        <v>-0.67249999999999943</v>
      </c>
      <c r="K26" s="2">
        <f t="shared" si="9"/>
        <v>89.327500000000001</v>
      </c>
      <c r="L26" s="2">
        <f t="shared" si="10"/>
        <v>212.65050574617248</v>
      </c>
      <c r="M26" s="2">
        <f>SUMIF(A:A,A26,L:L)</f>
        <v>3198.7445449617589</v>
      </c>
      <c r="N26" s="3">
        <f t="shared" si="11"/>
        <v>6.6479364874919927E-2</v>
      </c>
      <c r="O26" s="6">
        <f t="shared" si="12"/>
        <v>15.042261638351798</v>
      </c>
      <c r="P26" s="3">
        <f t="shared" si="13"/>
        <v>6.6479364874919927E-2</v>
      </c>
      <c r="Q26" s="3">
        <f>IF(ISNUMBER(P26),SUMIF(A:A,A26,P:P),"")</f>
        <v>0.92283727794686055</v>
      </c>
      <c r="R26" s="3">
        <f t="shared" si="14"/>
        <v>7.2038014137036185E-2</v>
      </c>
      <c r="S26" s="7">
        <f t="shared" si="15"/>
        <v>13.881559784501055</v>
      </c>
    </row>
    <row r="27" spans="1:19" x14ac:dyDescent="0.3">
      <c r="A27" s="1">
        <v>6</v>
      </c>
      <c r="B27" s="5">
        <v>0.60416666666666663</v>
      </c>
      <c r="C27" s="1" t="s">
        <v>22</v>
      </c>
      <c r="D27" s="1">
        <v>5</v>
      </c>
      <c r="E27" s="1">
        <v>14</v>
      </c>
      <c r="F27" s="1" t="s">
        <v>42</v>
      </c>
      <c r="G27" s="1">
        <v>47.62</v>
      </c>
      <c r="H27" s="1">
        <f>1+COUNTIFS(A:A,A27,G:G,"&gt;"&amp;G27)</f>
        <v>9</v>
      </c>
      <c r="I27" s="2">
        <f>AVERAGEIF(A:A,A27,G:G)</f>
        <v>51.0625</v>
      </c>
      <c r="J27" s="2">
        <f t="shared" si="8"/>
        <v>-3.4425000000000026</v>
      </c>
      <c r="K27" s="2">
        <f t="shared" si="9"/>
        <v>86.557500000000005</v>
      </c>
      <c r="L27" s="2">
        <f t="shared" si="10"/>
        <v>180.0887887310046</v>
      </c>
      <c r="M27" s="2">
        <f>SUMIF(A:A,A27,L:L)</f>
        <v>3198.7445449617589</v>
      </c>
      <c r="N27" s="3">
        <f t="shared" si="11"/>
        <v>5.6299834575617089E-2</v>
      </c>
      <c r="O27" s="6">
        <f t="shared" si="12"/>
        <v>17.762041532411363</v>
      </c>
      <c r="P27" s="3">
        <f t="shared" si="13"/>
        <v>5.6299834575617089E-2</v>
      </c>
      <c r="Q27" s="3">
        <f>IF(ISNUMBER(P27),SUMIF(A:A,A27,P:P),"")</f>
        <v>0.92283727794686055</v>
      </c>
      <c r="R27" s="3">
        <f t="shared" si="14"/>
        <v>6.1007325907849796E-2</v>
      </c>
      <c r="S27" s="7">
        <f t="shared" si="15"/>
        <v>16.391474058549587</v>
      </c>
    </row>
    <row r="28" spans="1:19" x14ac:dyDescent="0.3">
      <c r="A28" s="1">
        <v>6</v>
      </c>
      <c r="B28" s="5">
        <v>0.60416666666666663</v>
      </c>
      <c r="C28" s="1" t="s">
        <v>22</v>
      </c>
      <c r="D28" s="1">
        <v>5</v>
      </c>
      <c r="E28" s="1">
        <v>9</v>
      </c>
      <c r="F28" s="1" t="s">
        <v>21</v>
      </c>
      <c r="G28" s="1">
        <v>39.4</v>
      </c>
      <c r="H28" s="1">
        <f>1+COUNTIFS(A:A,A28,G:G,"&gt;"&amp;G28)</f>
        <v>10</v>
      </c>
      <c r="I28" s="2">
        <f>AVERAGEIF(A:A,A28,G:G)</f>
        <v>51.0625</v>
      </c>
      <c r="J28" s="2">
        <f t="shared" si="8"/>
        <v>-11.662500000000001</v>
      </c>
      <c r="K28" s="2">
        <f t="shared" si="9"/>
        <v>78.337500000000006</v>
      </c>
      <c r="L28" s="2">
        <f t="shared" si="10"/>
        <v>109.97466268137207</v>
      </c>
      <c r="M28" s="2">
        <f>SUMIF(A:A,A28,L:L)</f>
        <v>3198.7445449617589</v>
      </c>
      <c r="N28" s="3">
        <f t="shared" si="11"/>
        <v>3.4380570606861893E-2</v>
      </c>
      <c r="O28" s="6">
        <f t="shared" si="12"/>
        <v>29.086195556056701</v>
      </c>
      <c r="P28" s="3" t="str">
        <f t="shared" si="13"/>
        <v/>
      </c>
      <c r="Q28" s="3" t="str">
        <f>IF(ISNUMBER(P28),SUMIF(A:A,A28,P:P),"")</f>
        <v/>
      </c>
      <c r="R28" s="3" t="str">
        <f t="shared" si="14"/>
        <v/>
      </c>
      <c r="S28" s="7" t="str">
        <f t="shared" si="15"/>
        <v/>
      </c>
    </row>
    <row r="29" spans="1:19" x14ac:dyDescent="0.3">
      <c r="A29" s="1">
        <v>6</v>
      </c>
      <c r="B29" s="5">
        <v>0.60416666666666663</v>
      </c>
      <c r="C29" s="1" t="s">
        <v>22</v>
      </c>
      <c r="D29" s="1">
        <v>5</v>
      </c>
      <c r="E29" s="1">
        <v>7</v>
      </c>
      <c r="F29" s="1" t="s">
        <v>37</v>
      </c>
      <c r="G29" s="1">
        <v>33.270000000000003</v>
      </c>
      <c r="H29" s="1">
        <f>1+COUNTIFS(A:A,A29,G:G,"&gt;"&amp;G29)</f>
        <v>11</v>
      </c>
      <c r="I29" s="2">
        <f>AVERAGEIF(A:A,A29,G:G)</f>
        <v>51.0625</v>
      </c>
      <c r="J29" s="2">
        <f t="shared" si="8"/>
        <v>-17.792499999999997</v>
      </c>
      <c r="K29" s="2">
        <f t="shared" si="9"/>
        <v>72.20750000000001</v>
      </c>
      <c r="L29" s="2">
        <f t="shared" si="10"/>
        <v>76.130578185327039</v>
      </c>
      <c r="M29" s="2">
        <f>SUMIF(A:A,A29,L:L)</f>
        <v>3198.7445449617589</v>
      </c>
      <c r="N29" s="3">
        <f t="shared" si="11"/>
        <v>2.3800143185937712E-2</v>
      </c>
      <c r="O29" s="6">
        <f t="shared" si="12"/>
        <v>42.016553942030434</v>
      </c>
      <c r="P29" s="3" t="str">
        <f t="shared" si="13"/>
        <v/>
      </c>
      <c r="Q29" s="3" t="str">
        <f>IF(ISNUMBER(P29),SUMIF(A:A,A29,P:P),"")</f>
        <v/>
      </c>
      <c r="R29" s="3" t="str">
        <f t="shared" si="14"/>
        <v/>
      </c>
      <c r="S29" s="7" t="str">
        <f t="shared" si="15"/>
        <v/>
      </c>
    </row>
    <row r="30" spans="1:19" x14ac:dyDescent="0.3">
      <c r="A30" s="1">
        <v>6</v>
      </c>
      <c r="B30" s="5">
        <v>0.60416666666666663</v>
      </c>
      <c r="C30" s="1" t="s">
        <v>22</v>
      </c>
      <c r="D30" s="1">
        <v>5</v>
      </c>
      <c r="E30" s="1">
        <v>4</v>
      </c>
      <c r="F30" s="1" t="s">
        <v>35</v>
      </c>
      <c r="G30" s="1">
        <v>29.5</v>
      </c>
      <c r="H30" s="1">
        <f>1+COUNTIFS(A:A,A30,G:G,"&gt;"&amp;G30)</f>
        <v>12</v>
      </c>
      <c r="I30" s="2">
        <f>AVERAGEIF(A:A,A30,G:G)</f>
        <v>51.0625</v>
      </c>
      <c r="J30" s="2">
        <f t="shared" si="8"/>
        <v>-21.5625</v>
      </c>
      <c r="K30" s="2">
        <f t="shared" si="9"/>
        <v>68.4375</v>
      </c>
      <c r="L30" s="2">
        <f t="shared" si="10"/>
        <v>60.718595375181351</v>
      </c>
      <c r="M30" s="2">
        <f>SUMIF(A:A,A30,L:L)</f>
        <v>3198.7445449617589</v>
      </c>
      <c r="N30" s="3">
        <f t="shared" si="11"/>
        <v>1.8982008260339914E-2</v>
      </c>
      <c r="O30" s="6">
        <f t="shared" si="12"/>
        <v>52.681464799978585</v>
      </c>
      <c r="P30" s="3" t="str">
        <f t="shared" si="13"/>
        <v/>
      </c>
      <c r="Q30" s="3" t="str">
        <f>IF(ISNUMBER(P30),SUMIF(A:A,A30,P:P),"")</f>
        <v/>
      </c>
      <c r="R30" s="3" t="str">
        <f t="shared" si="14"/>
        <v/>
      </c>
      <c r="S30" s="7" t="str">
        <f t="shared" si="15"/>
        <v/>
      </c>
    </row>
    <row r="31" spans="1:19" x14ac:dyDescent="0.3">
      <c r="A31" s="1">
        <v>9</v>
      </c>
      <c r="B31" s="5">
        <v>0.625</v>
      </c>
      <c r="C31" s="1" t="s">
        <v>22</v>
      </c>
      <c r="D31" s="1">
        <v>6</v>
      </c>
      <c r="E31" s="1">
        <v>1</v>
      </c>
      <c r="F31" s="1" t="s">
        <v>43</v>
      </c>
      <c r="G31" s="1">
        <v>78.41</v>
      </c>
      <c r="H31" s="1">
        <f>1+COUNTIFS(A:A,A31,G:G,"&gt;"&amp;G31)</f>
        <v>1</v>
      </c>
      <c r="I31" s="2">
        <f>AVERAGEIF(A:A,A31,G:G)</f>
        <v>48.437499999999993</v>
      </c>
      <c r="J31" s="2">
        <f t="shared" si="8"/>
        <v>29.972500000000004</v>
      </c>
      <c r="K31" s="2">
        <f t="shared" si="9"/>
        <v>119.9725</v>
      </c>
      <c r="L31" s="2">
        <f t="shared" si="10"/>
        <v>1337.222525930893</v>
      </c>
      <c r="M31" s="2">
        <f>SUMIF(A:A,A31,L:L)</f>
        <v>3870.2465503484332</v>
      </c>
      <c r="N31" s="3">
        <f t="shared" si="11"/>
        <v>0.34551352440595923</v>
      </c>
      <c r="O31" s="6">
        <f t="shared" si="12"/>
        <v>2.8942427122622716</v>
      </c>
      <c r="P31" s="3">
        <f t="shared" si="13"/>
        <v>0.34551352440595923</v>
      </c>
      <c r="Q31" s="3">
        <f>IF(ISNUMBER(P31),SUMIF(A:A,A31,P:P),"")</f>
        <v>0.81604861457372713</v>
      </c>
      <c r="R31" s="3">
        <f t="shared" si="14"/>
        <v>0.42339821211073603</v>
      </c>
      <c r="S31" s="7">
        <f t="shared" si="15"/>
        <v>2.3618427555817334</v>
      </c>
    </row>
    <row r="32" spans="1:19" x14ac:dyDescent="0.3">
      <c r="A32" s="1">
        <v>9</v>
      </c>
      <c r="B32" s="5">
        <v>0.625</v>
      </c>
      <c r="C32" s="1" t="s">
        <v>22</v>
      </c>
      <c r="D32" s="1">
        <v>6</v>
      </c>
      <c r="E32" s="1">
        <v>5</v>
      </c>
      <c r="F32" s="1" t="s">
        <v>46</v>
      </c>
      <c r="G32" s="1">
        <v>61.59</v>
      </c>
      <c r="H32" s="1">
        <f>1+COUNTIFS(A:A,A32,G:G,"&gt;"&amp;G32)</f>
        <v>2</v>
      </c>
      <c r="I32" s="2">
        <f>AVERAGEIF(A:A,A32,G:G)</f>
        <v>48.437499999999993</v>
      </c>
      <c r="J32" s="2">
        <f t="shared" si="8"/>
        <v>13.152500000000011</v>
      </c>
      <c r="K32" s="2">
        <f t="shared" si="9"/>
        <v>103.1525</v>
      </c>
      <c r="L32" s="2">
        <f t="shared" si="10"/>
        <v>487.43161320864129</v>
      </c>
      <c r="M32" s="2">
        <f>SUMIF(A:A,A32,L:L)</f>
        <v>3870.2465503484332</v>
      </c>
      <c r="N32" s="3">
        <f t="shared" si="11"/>
        <v>0.12594329763429632</v>
      </c>
      <c r="O32" s="6">
        <f t="shared" si="12"/>
        <v>7.940081122091283</v>
      </c>
      <c r="P32" s="3">
        <f t="shared" si="13"/>
        <v>0.12594329763429632</v>
      </c>
      <c r="Q32" s="3">
        <f>IF(ISNUMBER(P32),SUMIF(A:A,A32,P:P),"")</f>
        <v>0.81604861457372713</v>
      </c>
      <c r="R32" s="3">
        <f t="shared" si="14"/>
        <v>0.15433308185944819</v>
      </c>
      <c r="S32" s="7">
        <f t="shared" si="15"/>
        <v>6.4794921992855965</v>
      </c>
    </row>
    <row r="33" spans="1:19" x14ac:dyDescent="0.3">
      <c r="A33" s="1">
        <v>9</v>
      </c>
      <c r="B33" s="5">
        <v>0.625</v>
      </c>
      <c r="C33" s="1" t="s">
        <v>22</v>
      </c>
      <c r="D33" s="1">
        <v>6</v>
      </c>
      <c r="E33" s="1">
        <v>9</v>
      </c>
      <c r="F33" s="1" t="s">
        <v>50</v>
      </c>
      <c r="G33" s="1">
        <v>61.26</v>
      </c>
      <c r="H33" s="1">
        <f>1+COUNTIFS(A:A,A33,G:G,"&gt;"&amp;G33)</f>
        <v>3</v>
      </c>
      <c r="I33" s="2">
        <f>AVERAGEIF(A:A,A33,G:G)</f>
        <v>48.437499999999993</v>
      </c>
      <c r="J33" s="2">
        <f t="shared" si="8"/>
        <v>12.822500000000005</v>
      </c>
      <c r="K33" s="2">
        <f t="shared" si="9"/>
        <v>102.82250000000001</v>
      </c>
      <c r="L33" s="2">
        <f t="shared" si="10"/>
        <v>477.87538611523416</v>
      </c>
      <c r="M33" s="2">
        <f>SUMIF(A:A,A33,L:L)</f>
        <v>3870.2465503484332</v>
      </c>
      <c r="N33" s="3">
        <f t="shared" si="11"/>
        <v>0.12347414561281933</v>
      </c>
      <c r="O33" s="6">
        <f t="shared" si="12"/>
        <v>8.0988614663973664</v>
      </c>
      <c r="P33" s="3">
        <f t="shared" si="13"/>
        <v>0.12347414561281933</v>
      </c>
      <c r="Q33" s="3">
        <f>IF(ISNUMBER(P33),SUMIF(A:A,A33,P:P),"")</f>
        <v>0.81604861457372713</v>
      </c>
      <c r="R33" s="3">
        <f t="shared" si="14"/>
        <v>0.15130734052813452</v>
      </c>
      <c r="S33" s="7">
        <f t="shared" si="15"/>
        <v>6.6090646792781156</v>
      </c>
    </row>
    <row r="34" spans="1:19" x14ac:dyDescent="0.3">
      <c r="A34" s="1">
        <v>9</v>
      </c>
      <c r="B34" s="5">
        <v>0.625</v>
      </c>
      <c r="C34" s="1" t="s">
        <v>22</v>
      </c>
      <c r="D34" s="1">
        <v>6</v>
      </c>
      <c r="E34" s="1">
        <v>4</v>
      </c>
      <c r="F34" s="1" t="s">
        <v>45</v>
      </c>
      <c r="G34" s="1">
        <v>56.03</v>
      </c>
      <c r="H34" s="1">
        <f>1+COUNTIFS(A:A,A34,G:G,"&gt;"&amp;G34)</f>
        <v>4</v>
      </c>
      <c r="I34" s="2">
        <f>AVERAGEIF(A:A,A34,G:G)</f>
        <v>48.437499999999993</v>
      </c>
      <c r="J34" s="2">
        <f t="shared" si="8"/>
        <v>7.5925000000000082</v>
      </c>
      <c r="K34" s="2">
        <f t="shared" si="9"/>
        <v>97.592500000000001</v>
      </c>
      <c r="L34" s="2">
        <f t="shared" si="10"/>
        <v>349.16688904114687</v>
      </c>
      <c r="M34" s="2">
        <f>SUMIF(A:A,A34,L:L)</f>
        <v>3870.2465503484332</v>
      </c>
      <c r="N34" s="3">
        <f t="shared" si="11"/>
        <v>9.0218254702587833E-2</v>
      </c>
      <c r="O34" s="6">
        <f t="shared" si="12"/>
        <v>11.084231271116751</v>
      </c>
      <c r="P34" s="3">
        <f t="shared" si="13"/>
        <v>9.0218254702587833E-2</v>
      </c>
      <c r="Q34" s="3">
        <f>IF(ISNUMBER(P34),SUMIF(A:A,A34,P:P),"")</f>
        <v>0.81604861457372713</v>
      </c>
      <c r="R34" s="3">
        <f t="shared" si="14"/>
        <v>0.11055500014507644</v>
      </c>
      <c r="S34" s="7">
        <f t="shared" si="15"/>
        <v>9.0452715724096073</v>
      </c>
    </row>
    <row r="35" spans="1:19" x14ac:dyDescent="0.3">
      <c r="A35" s="1">
        <v>9</v>
      </c>
      <c r="B35" s="5">
        <v>0.625</v>
      </c>
      <c r="C35" s="1" t="s">
        <v>22</v>
      </c>
      <c r="D35" s="1">
        <v>6</v>
      </c>
      <c r="E35" s="1">
        <v>12</v>
      </c>
      <c r="F35" s="1" t="s">
        <v>52</v>
      </c>
      <c r="G35" s="1">
        <v>51.99</v>
      </c>
      <c r="H35" s="1">
        <f>1+COUNTIFS(A:A,A35,G:G,"&gt;"&amp;G35)</f>
        <v>5</v>
      </c>
      <c r="I35" s="2">
        <f>AVERAGEIF(A:A,A35,G:G)</f>
        <v>48.437499999999993</v>
      </c>
      <c r="J35" s="2">
        <f t="shared" si="8"/>
        <v>3.5525000000000091</v>
      </c>
      <c r="K35" s="2">
        <f t="shared" si="9"/>
        <v>93.552500000000009</v>
      </c>
      <c r="L35" s="2">
        <f t="shared" si="10"/>
        <v>274.0059989153375</v>
      </c>
      <c r="M35" s="2">
        <f>SUMIF(A:A,A35,L:L)</f>
        <v>3870.2465503484332</v>
      </c>
      <c r="N35" s="3">
        <f t="shared" si="11"/>
        <v>7.0798073288294544E-2</v>
      </c>
      <c r="O35" s="6">
        <f t="shared" si="12"/>
        <v>14.12467816642315</v>
      </c>
      <c r="P35" s="3">
        <f t="shared" si="13"/>
        <v>7.0798073288294544E-2</v>
      </c>
      <c r="Q35" s="3">
        <f>IF(ISNUMBER(P35),SUMIF(A:A,A35,P:P),"")</f>
        <v>0.81604861457372713</v>
      </c>
      <c r="R35" s="3">
        <f t="shared" si="14"/>
        <v>8.6757176011231604E-2</v>
      </c>
      <c r="S35" s="7">
        <f t="shared" si="15"/>
        <v>11.526424049009384</v>
      </c>
    </row>
    <row r="36" spans="1:19" x14ac:dyDescent="0.3">
      <c r="A36" s="1">
        <v>9</v>
      </c>
      <c r="B36" s="5">
        <v>0.625</v>
      </c>
      <c r="C36" s="1" t="s">
        <v>22</v>
      </c>
      <c r="D36" s="1">
        <v>6</v>
      </c>
      <c r="E36" s="1">
        <v>11</v>
      </c>
      <c r="F36" s="1" t="s">
        <v>51</v>
      </c>
      <c r="G36" s="1">
        <v>49.26</v>
      </c>
      <c r="H36" s="1">
        <f>1+COUNTIFS(A:A,A36,G:G,"&gt;"&amp;G36)</f>
        <v>6</v>
      </c>
      <c r="I36" s="2">
        <f>AVERAGEIF(A:A,A36,G:G)</f>
        <v>48.437499999999993</v>
      </c>
      <c r="J36" s="2">
        <f t="shared" si="8"/>
        <v>0.82250000000000512</v>
      </c>
      <c r="K36" s="2">
        <f t="shared" si="9"/>
        <v>90.822500000000005</v>
      </c>
      <c r="L36" s="2">
        <f t="shared" si="10"/>
        <v>232.6069222593328</v>
      </c>
      <c r="M36" s="2">
        <f>SUMIF(A:A,A36,L:L)</f>
        <v>3870.2465503484332</v>
      </c>
      <c r="N36" s="3">
        <f t="shared" si="11"/>
        <v>6.0101318929769866E-2</v>
      </c>
      <c r="O36" s="6">
        <f t="shared" si="12"/>
        <v>16.638569964970802</v>
      </c>
      <c r="P36" s="3">
        <f t="shared" si="13"/>
        <v>6.0101318929769866E-2</v>
      </c>
      <c r="Q36" s="3">
        <f>IF(ISNUMBER(P36),SUMIF(A:A,A36,P:P),"")</f>
        <v>0.81604861457372713</v>
      </c>
      <c r="R36" s="3">
        <f t="shared" si="14"/>
        <v>7.3649189345373151E-2</v>
      </c>
      <c r="S36" s="7">
        <f t="shared" si="15"/>
        <v>13.577881968402451</v>
      </c>
    </row>
    <row r="37" spans="1:19" x14ac:dyDescent="0.3">
      <c r="A37" s="1">
        <v>9</v>
      </c>
      <c r="B37" s="5">
        <v>0.625</v>
      </c>
      <c r="C37" s="1" t="s">
        <v>22</v>
      </c>
      <c r="D37" s="1">
        <v>6</v>
      </c>
      <c r="E37" s="1">
        <v>7</v>
      </c>
      <c r="F37" s="1" t="s">
        <v>48</v>
      </c>
      <c r="G37" s="1">
        <v>44.08</v>
      </c>
      <c r="H37" s="1">
        <f>1+COUNTIFS(A:A,A37,G:G,"&gt;"&amp;G37)</f>
        <v>7</v>
      </c>
      <c r="I37" s="2">
        <f>AVERAGEIF(A:A,A37,G:G)</f>
        <v>48.437499999999993</v>
      </c>
      <c r="J37" s="2">
        <f t="shared" si="8"/>
        <v>-4.3574999999999946</v>
      </c>
      <c r="K37" s="2">
        <f t="shared" si="9"/>
        <v>85.642500000000013</v>
      </c>
      <c r="L37" s="2">
        <f t="shared" si="10"/>
        <v>170.46840983549851</v>
      </c>
      <c r="M37" s="2">
        <f>SUMIF(A:A,A37,L:L)</f>
        <v>3870.2465503484332</v>
      </c>
      <c r="N37" s="3">
        <f t="shared" si="11"/>
        <v>4.404587863275828E-2</v>
      </c>
      <c r="O37" s="6">
        <f t="shared" si="12"/>
        <v>22.703599770087664</v>
      </c>
      <c r="P37" s="3" t="str">
        <f t="shared" si="13"/>
        <v/>
      </c>
      <c r="Q37" s="3" t="str">
        <f>IF(ISNUMBER(P37),SUMIF(A:A,A37,P:P),"")</f>
        <v/>
      </c>
      <c r="R37" s="3" t="str">
        <f t="shared" si="14"/>
        <v/>
      </c>
      <c r="S37" s="7" t="str">
        <f t="shared" si="15"/>
        <v/>
      </c>
    </row>
    <row r="38" spans="1:19" x14ac:dyDescent="0.3">
      <c r="A38" s="1">
        <v>9</v>
      </c>
      <c r="B38" s="5">
        <v>0.625</v>
      </c>
      <c r="C38" s="1" t="s">
        <v>22</v>
      </c>
      <c r="D38" s="1">
        <v>6</v>
      </c>
      <c r="E38" s="1">
        <v>3</v>
      </c>
      <c r="F38" s="1" t="s">
        <v>44</v>
      </c>
      <c r="G38" s="1">
        <v>41.6</v>
      </c>
      <c r="H38" s="1">
        <f>1+COUNTIFS(A:A,A38,G:G,"&gt;"&amp;G38)</f>
        <v>8</v>
      </c>
      <c r="I38" s="2">
        <f>AVERAGEIF(A:A,A38,G:G)</f>
        <v>48.437499999999993</v>
      </c>
      <c r="J38" s="2">
        <f t="shared" si="8"/>
        <v>-6.8374999999999915</v>
      </c>
      <c r="K38" s="2">
        <f t="shared" si="9"/>
        <v>83.162500000000009</v>
      </c>
      <c r="L38" s="2">
        <f t="shared" si="10"/>
        <v>146.89969398120147</v>
      </c>
      <c r="M38" s="2">
        <f>SUMIF(A:A,A38,L:L)</f>
        <v>3870.2465503484332</v>
      </c>
      <c r="N38" s="3">
        <f t="shared" si="11"/>
        <v>3.7956159141328161E-2</v>
      </c>
      <c r="O38" s="6">
        <f t="shared" si="12"/>
        <v>26.346185246946145</v>
      </c>
      <c r="P38" s="3" t="str">
        <f t="shared" si="13"/>
        <v/>
      </c>
      <c r="Q38" s="3" t="str">
        <f>IF(ISNUMBER(P38),SUMIF(A:A,A38,P:P),"")</f>
        <v/>
      </c>
      <c r="R38" s="3" t="str">
        <f t="shared" si="14"/>
        <v/>
      </c>
      <c r="S38" s="7" t="str">
        <f t="shared" si="15"/>
        <v/>
      </c>
    </row>
    <row r="39" spans="1:19" x14ac:dyDescent="0.3">
      <c r="A39" s="1">
        <v>9</v>
      </c>
      <c r="B39" s="5">
        <v>0.625</v>
      </c>
      <c r="C39" s="1" t="s">
        <v>22</v>
      </c>
      <c r="D39" s="1">
        <v>6</v>
      </c>
      <c r="E39" s="1">
        <v>8</v>
      </c>
      <c r="F39" s="1" t="s">
        <v>49</v>
      </c>
      <c r="G39" s="1">
        <v>41.09</v>
      </c>
      <c r="H39" s="1">
        <f>1+COUNTIFS(A:A,A39,G:G,"&gt;"&amp;G39)</f>
        <v>9</v>
      </c>
      <c r="I39" s="2">
        <f>AVERAGEIF(A:A,A39,G:G)</f>
        <v>48.437499999999993</v>
      </c>
      <c r="J39" s="2">
        <f t="shared" si="8"/>
        <v>-7.3474999999999895</v>
      </c>
      <c r="K39" s="2">
        <f t="shared" si="9"/>
        <v>82.652500000000003</v>
      </c>
      <c r="L39" s="2">
        <f t="shared" si="10"/>
        <v>142.47264266789347</v>
      </c>
      <c r="M39" s="2">
        <f>SUMIF(A:A,A39,L:L)</f>
        <v>3870.2465503484332</v>
      </c>
      <c r="N39" s="3">
        <f t="shared" si="11"/>
        <v>3.681229110715617E-2</v>
      </c>
      <c r="O39" s="6">
        <f t="shared" si="12"/>
        <v>27.164840055434741</v>
      </c>
      <c r="P39" s="3" t="str">
        <f t="shared" si="13"/>
        <v/>
      </c>
      <c r="Q39" s="3" t="str">
        <f>IF(ISNUMBER(P39),SUMIF(A:A,A39,P:P),"")</f>
        <v/>
      </c>
      <c r="R39" s="3" t="str">
        <f t="shared" si="14"/>
        <v/>
      </c>
      <c r="S39" s="7" t="str">
        <f t="shared" si="15"/>
        <v/>
      </c>
    </row>
    <row r="40" spans="1:19" x14ac:dyDescent="0.3">
      <c r="A40" s="1">
        <v>9</v>
      </c>
      <c r="B40" s="5">
        <v>0.625</v>
      </c>
      <c r="C40" s="1" t="s">
        <v>22</v>
      </c>
      <c r="D40" s="1">
        <v>6</v>
      </c>
      <c r="E40" s="1">
        <v>15</v>
      </c>
      <c r="F40" s="1" t="s">
        <v>54</v>
      </c>
      <c r="G40" s="1">
        <v>35.57</v>
      </c>
      <c r="H40" s="1">
        <f>1+COUNTIFS(A:A,A40,G:G,"&gt;"&amp;G40)</f>
        <v>10</v>
      </c>
      <c r="I40" s="2">
        <f>AVERAGEIF(A:A,A40,G:G)</f>
        <v>48.437499999999993</v>
      </c>
      <c r="J40" s="2">
        <f t="shared" si="8"/>
        <v>-12.867499999999993</v>
      </c>
      <c r="K40" s="2">
        <f t="shared" si="9"/>
        <v>77.132500000000007</v>
      </c>
      <c r="L40" s="2">
        <f t="shared" si="10"/>
        <v>102.30412553962435</v>
      </c>
      <c r="M40" s="2">
        <f>SUMIF(A:A,A40,L:L)</f>
        <v>3870.2465503484332</v>
      </c>
      <c r="N40" s="3">
        <f t="shared" si="11"/>
        <v>2.6433490530574609E-2</v>
      </c>
      <c r="O40" s="6">
        <f t="shared" si="12"/>
        <v>37.830796460397018</v>
      </c>
      <c r="P40" s="3" t="str">
        <f t="shared" si="13"/>
        <v/>
      </c>
      <c r="Q40" s="3" t="str">
        <f>IF(ISNUMBER(P40),SUMIF(A:A,A40,P:P),"")</f>
        <v/>
      </c>
      <c r="R40" s="3" t="str">
        <f t="shared" si="14"/>
        <v/>
      </c>
      <c r="S40" s="7" t="str">
        <f t="shared" si="15"/>
        <v/>
      </c>
    </row>
    <row r="41" spans="1:19" x14ac:dyDescent="0.3">
      <c r="A41" s="1">
        <v>9</v>
      </c>
      <c r="B41" s="5">
        <v>0.625</v>
      </c>
      <c r="C41" s="1" t="s">
        <v>22</v>
      </c>
      <c r="D41" s="1">
        <v>6</v>
      </c>
      <c r="E41" s="1">
        <v>13</v>
      </c>
      <c r="F41" s="1" t="s">
        <v>53</v>
      </c>
      <c r="G41" s="1">
        <v>32.69</v>
      </c>
      <c r="H41" s="1">
        <f>1+COUNTIFS(A:A,A41,G:G,"&gt;"&amp;G41)</f>
        <v>11</v>
      </c>
      <c r="I41" s="2">
        <f>AVERAGEIF(A:A,A41,G:G)</f>
        <v>48.437499999999993</v>
      </c>
      <c r="J41" s="2">
        <f t="shared" si="8"/>
        <v>-15.747499999999995</v>
      </c>
      <c r="K41" s="2">
        <f t="shared" si="9"/>
        <v>74.252499999999998</v>
      </c>
      <c r="L41" s="2">
        <f t="shared" si="10"/>
        <v>86.06906023594523</v>
      </c>
      <c r="M41" s="2">
        <f>SUMIF(A:A,A41,L:L)</f>
        <v>3870.2465503484332</v>
      </c>
      <c r="N41" s="3">
        <f t="shared" si="11"/>
        <v>2.2238650462254542E-2</v>
      </c>
      <c r="O41" s="6">
        <f t="shared" si="12"/>
        <v>44.966757389226061</v>
      </c>
      <c r="P41" s="3" t="str">
        <f t="shared" si="13"/>
        <v/>
      </c>
      <c r="Q41" s="3" t="str">
        <f>IF(ISNUMBER(P41),SUMIF(A:A,A41,P:P),"")</f>
        <v/>
      </c>
      <c r="R41" s="3" t="str">
        <f t="shared" si="14"/>
        <v/>
      </c>
      <c r="S41" s="7" t="str">
        <f t="shared" si="15"/>
        <v/>
      </c>
    </row>
    <row r="42" spans="1:19" x14ac:dyDescent="0.3">
      <c r="A42" s="1">
        <v>9</v>
      </c>
      <c r="B42" s="5">
        <v>0.625</v>
      </c>
      <c r="C42" s="1" t="s">
        <v>22</v>
      </c>
      <c r="D42" s="1">
        <v>6</v>
      </c>
      <c r="E42" s="1">
        <v>6</v>
      </c>
      <c r="F42" s="1" t="s">
        <v>47</v>
      </c>
      <c r="G42" s="1">
        <v>27.68</v>
      </c>
      <c r="H42" s="1">
        <f>1+COUNTIFS(A:A,A42,G:G,"&gt;"&amp;G42)</f>
        <v>12</v>
      </c>
      <c r="I42" s="2">
        <f>AVERAGEIF(A:A,A42,G:G)</f>
        <v>48.437499999999993</v>
      </c>
      <c r="J42" s="2">
        <f t="shared" si="8"/>
        <v>-20.757499999999993</v>
      </c>
      <c r="K42" s="2">
        <f t="shared" si="9"/>
        <v>69.242500000000007</v>
      </c>
      <c r="L42" s="2">
        <f t="shared" si="10"/>
        <v>63.723282617684717</v>
      </c>
      <c r="M42" s="2">
        <f>SUMIF(A:A,A42,L:L)</f>
        <v>3870.2465503484332</v>
      </c>
      <c r="N42" s="3">
        <f t="shared" si="11"/>
        <v>1.6464915552201136E-2</v>
      </c>
      <c r="O42" s="6">
        <f t="shared" si="12"/>
        <v>60.735203702050789</v>
      </c>
      <c r="P42" s="3" t="str">
        <f t="shared" si="13"/>
        <v/>
      </c>
      <c r="Q42" s="3" t="str">
        <f>IF(ISNUMBER(P42),SUMIF(A:A,A42,P:P),"")</f>
        <v/>
      </c>
      <c r="R42" s="3" t="str">
        <f t="shared" si="14"/>
        <v/>
      </c>
      <c r="S42" s="7" t="str">
        <f t="shared" si="15"/>
        <v/>
      </c>
    </row>
    <row r="43" spans="1:19" x14ac:dyDescent="0.3">
      <c r="A43" s="1">
        <v>12</v>
      </c>
      <c r="B43" s="5">
        <v>0.64583333333333337</v>
      </c>
      <c r="C43" s="1" t="s">
        <v>22</v>
      </c>
      <c r="D43" s="1">
        <v>7</v>
      </c>
      <c r="E43" s="1">
        <v>11</v>
      </c>
      <c r="F43" s="1" t="s">
        <v>62</v>
      </c>
      <c r="G43" s="1">
        <v>64.959999999999994</v>
      </c>
      <c r="H43" s="1">
        <f>1+COUNTIFS(A:A,A43,G:G,"&gt;"&amp;G43)</f>
        <v>1</v>
      </c>
      <c r="I43" s="2">
        <f>AVERAGEIF(A:A,A43,G:G)</f>
        <v>51.349090909090904</v>
      </c>
      <c r="J43" s="2">
        <f t="shared" ref="J43:J53" si="16">G43-I43</f>
        <v>13.61090909090909</v>
      </c>
      <c r="K43" s="2">
        <f t="shared" ref="K43:K53" si="17">90+J43</f>
        <v>103.61090909090909</v>
      </c>
      <c r="L43" s="2">
        <f t="shared" ref="L43:L53" si="18">EXP(0.06*K43)</f>
        <v>501.02427121710684</v>
      </c>
      <c r="M43" s="2">
        <f>SUMIF(A:A,A43,L:L)</f>
        <v>2760.3848129064995</v>
      </c>
      <c r="N43" s="3">
        <f t="shared" ref="N43:N53" si="19">L43/M43</f>
        <v>0.18150522668959404</v>
      </c>
      <c r="O43" s="6">
        <f t="shared" ref="O43:O53" si="20">1/N43</f>
        <v>5.5094832156551412</v>
      </c>
      <c r="P43" s="3">
        <f t="shared" ref="P43:P53" si="21">IF(O43&gt;21,"",N43)</f>
        <v>0.18150522668959404</v>
      </c>
      <c r="Q43" s="3">
        <f>IF(ISNUMBER(P43),SUMIF(A:A,A43,P:P),"")</f>
        <v>0.91884959945895794</v>
      </c>
      <c r="R43" s="3">
        <f t="shared" ref="R43:R53" si="22">IFERROR(P43*(1/Q43),"")</f>
        <v>0.19753529499982253</v>
      </c>
      <c r="S43" s="7">
        <f t="shared" ref="S43:S53" si="23">IFERROR(1/R43,"")</f>
        <v>5.0623864459305787</v>
      </c>
    </row>
    <row r="44" spans="1:19" x14ac:dyDescent="0.3">
      <c r="A44" s="1">
        <v>12</v>
      </c>
      <c r="B44" s="5">
        <v>0.64583333333333337</v>
      </c>
      <c r="C44" s="1" t="s">
        <v>22</v>
      </c>
      <c r="D44" s="1">
        <v>7</v>
      </c>
      <c r="E44" s="1">
        <v>4</v>
      </c>
      <c r="F44" s="1" t="s">
        <v>56</v>
      </c>
      <c r="G44" s="1">
        <v>63.88</v>
      </c>
      <c r="H44" s="1">
        <f>1+COUNTIFS(A:A,A44,G:G,"&gt;"&amp;G44)</f>
        <v>2</v>
      </c>
      <c r="I44" s="2">
        <f>AVERAGEIF(A:A,A44,G:G)</f>
        <v>51.349090909090904</v>
      </c>
      <c r="J44" s="2">
        <f t="shared" si="16"/>
        <v>12.530909090909098</v>
      </c>
      <c r="K44" s="2">
        <f t="shared" si="17"/>
        <v>102.53090909090909</v>
      </c>
      <c r="L44" s="2">
        <f t="shared" si="18"/>
        <v>469.5874510190078</v>
      </c>
      <c r="M44" s="2">
        <f>SUMIF(A:A,A44,L:L)</f>
        <v>2760.3848129064995</v>
      </c>
      <c r="N44" s="3">
        <f t="shared" si="19"/>
        <v>0.17011666229411102</v>
      </c>
      <c r="O44" s="6">
        <f t="shared" si="20"/>
        <v>5.8783189519150199</v>
      </c>
      <c r="P44" s="3">
        <f t="shared" si="21"/>
        <v>0.17011666229411102</v>
      </c>
      <c r="Q44" s="3">
        <f>IF(ISNUMBER(P44),SUMIF(A:A,A44,P:P),"")</f>
        <v>0.91884959945895794</v>
      </c>
      <c r="R44" s="3">
        <f t="shared" si="22"/>
        <v>0.18514092229487833</v>
      </c>
      <c r="S44" s="7">
        <f t="shared" si="23"/>
        <v>5.4012910144591171</v>
      </c>
    </row>
    <row r="45" spans="1:19" x14ac:dyDescent="0.3">
      <c r="A45" s="1">
        <v>12</v>
      </c>
      <c r="B45" s="5">
        <v>0.64583333333333337</v>
      </c>
      <c r="C45" s="1" t="s">
        <v>22</v>
      </c>
      <c r="D45" s="1">
        <v>7</v>
      </c>
      <c r="E45" s="1">
        <v>3</v>
      </c>
      <c r="F45" s="1" t="s">
        <v>55</v>
      </c>
      <c r="G45" s="1">
        <v>58.39</v>
      </c>
      <c r="H45" s="1">
        <f>1+COUNTIFS(A:A,A45,G:G,"&gt;"&amp;G45)</f>
        <v>3</v>
      </c>
      <c r="I45" s="2">
        <f>AVERAGEIF(A:A,A45,G:G)</f>
        <v>51.349090909090904</v>
      </c>
      <c r="J45" s="2">
        <f t="shared" si="16"/>
        <v>7.0409090909090963</v>
      </c>
      <c r="K45" s="2">
        <f t="shared" si="17"/>
        <v>97.040909090909096</v>
      </c>
      <c r="L45" s="2">
        <f t="shared" si="18"/>
        <v>337.80018277715931</v>
      </c>
      <c r="M45" s="2">
        <f>SUMIF(A:A,A45,L:L)</f>
        <v>2760.3848129064995</v>
      </c>
      <c r="N45" s="3">
        <f t="shared" si="19"/>
        <v>0.12237430853761234</v>
      </c>
      <c r="O45" s="6">
        <f t="shared" si="20"/>
        <v>8.1716498499572321</v>
      </c>
      <c r="P45" s="3">
        <f t="shared" si="21"/>
        <v>0.12237430853761234</v>
      </c>
      <c r="Q45" s="3">
        <f>IF(ISNUMBER(P45),SUMIF(A:A,A45,P:P),"")</f>
        <v>0.91884959945895794</v>
      </c>
      <c r="R45" s="3">
        <f t="shared" si="22"/>
        <v>0.13318208835229339</v>
      </c>
      <c r="S45" s="7">
        <f t="shared" si="23"/>
        <v>7.5085171915520581</v>
      </c>
    </row>
    <row r="46" spans="1:19" x14ac:dyDescent="0.3">
      <c r="A46" s="1">
        <v>12</v>
      </c>
      <c r="B46" s="5">
        <v>0.64583333333333337</v>
      </c>
      <c r="C46" s="1" t="s">
        <v>22</v>
      </c>
      <c r="D46" s="1">
        <v>7</v>
      </c>
      <c r="E46" s="1">
        <v>5</v>
      </c>
      <c r="F46" s="1" t="s">
        <v>57</v>
      </c>
      <c r="G46" s="1">
        <v>54.2</v>
      </c>
      <c r="H46" s="1">
        <f>1+COUNTIFS(A:A,A46,G:G,"&gt;"&amp;G46)</f>
        <v>4</v>
      </c>
      <c r="I46" s="2">
        <f>AVERAGEIF(A:A,A46,G:G)</f>
        <v>51.349090909090904</v>
      </c>
      <c r="J46" s="2">
        <f t="shared" si="16"/>
        <v>2.8509090909090986</v>
      </c>
      <c r="K46" s="2">
        <f t="shared" si="17"/>
        <v>92.850909090909099</v>
      </c>
      <c r="L46" s="2">
        <f t="shared" si="18"/>
        <v>262.7109939000926</v>
      </c>
      <c r="M46" s="2">
        <f>SUMIF(A:A,A46,L:L)</f>
        <v>2760.3848129064995</v>
      </c>
      <c r="N46" s="3">
        <f t="shared" si="19"/>
        <v>9.5171873382202676E-2</v>
      </c>
      <c r="O46" s="6">
        <f t="shared" si="20"/>
        <v>10.507306039717003</v>
      </c>
      <c r="P46" s="3">
        <f t="shared" si="21"/>
        <v>9.5171873382202676E-2</v>
      </c>
      <c r="Q46" s="3">
        <f>IF(ISNUMBER(P46),SUMIF(A:A,A46,P:P),"")</f>
        <v>0.91884959945895794</v>
      </c>
      <c r="R46" s="3">
        <f t="shared" si="22"/>
        <v>0.10357720505972065</v>
      </c>
      <c r="S46" s="7">
        <f t="shared" si="23"/>
        <v>9.6546339459866584</v>
      </c>
    </row>
    <row r="47" spans="1:19" x14ac:dyDescent="0.3">
      <c r="A47" s="1">
        <v>12</v>
      </c>
      <c r="B47" s="5">
        <v>0.64583333333333337</v>
      </c>
      <c r="C47" s="1" t="s">
        <v>22</v>
      </c>
      <c r="D47" s="1">
        <v>7</v>
      </c>
      <c r="E47" s="1">
        <v>6</v>
      </c>
      <c r="F47" s="1" t="s">
        <v>58</v>
      </c>
      <c r="G47" s="1">
        <v>52.93</v>
      </c>
      <c r="H47" s="1">
        <f>1+COUNTIFS(A:A,A47,G:G,"&gt;"&amp;G47)</f>
        <v>5</v>
      </c>
      <c r="I47" s="2">
        <f>AVERAGEIF(A:A,A47,G:G)</f>
        <v>51.349090909090904</v>
      </c>
      <c r="J47" s="2">
        <f t="shared" si="16"/>
        <v>1.5809090909090955</v>
      </c>
      <c r="K47" s="2">
        <f t="shared" si="17"/>
        <v>91.580909090909103</v>
      </c>
      <c r="L47" s="2">
        <f t="shared" si="18"/>
        <v>243.43611469594273</v>
      </c>
      <c r="M47" s="2">
        <f>SUMIF(A:A,A47,L:L)</f>
        <v>2760.3848129064995</v>
      </c>
      <c r="N47" s="3">
        <f t="shared" si="19"/>
        <v>8.8189195056330161E-2</v>
      </c>
      <c r="O47" s="6">
        <f t="shared" si="20"/>
        <v>11.339257596820765</v>
      </c>
      <c r="P47" s="3">
        <f t="shared" si="21"/>
        <v>8.8189195056330161E-2</v>
      </c>
      <c r="Q47" s="3">
        <f>IF(ISNUMBER(P47),SUMIF(A:A,A47,P:P),"")</f>
        <v>0.91884959945895794</v>
      </c>
      <c r="R47" s="3">
        <f t="shared" si="22"/>
        <v>9.5977834792830299E-2</v>
      </c>
      <c r="S47" s="7">
        <f t="shared" si="23"/>
        <v>10.419072301000705</v>
      </c>
    </row>
    <row r="48" spans="1:19" x14ac:dyDescent="0.3">
      <c r="A48" s="1">
        <v>12</v>
      </c>
      <c r="B48" s="5">
        <v>0.64583333333333337</v>
      </c>
      <c r="C48" s="1" t="s">
        <v>22</v>
      </c>
      <c r="D48" s="1">
        <v>7</v>
      </c>
      <c r="E48" s="1">
        <v>10</v>
      </c>
      <c r="F48" s="1" t="s">
        <v>61</v>
      </c>
      <c r="G48" s="1">
        <v>51.28</v>
      </c>
      <c r="H48" s="1">
        <f>1+COUNTIFS(A:A,A48,G:G,"&gt;"&amp;G48)</f>
        <v>6</v>
      </c>
      <c r="I48" s="2">
        <f>AVERAGEIF(A:A,A48,G:G)</f>
        <v>51.349090909090904</v>
      </c>
      <c r="J48" s="2">
        <f t="shared" si="16"/>
        <v>-6.9090909090903097E-2</v>
      </c>
      <c r="K48" s="2">
        <f t="shared" si="17"/>
        <v>89.930909090909097</v>
      </c>
      <c r="L48" s="2">
        <f t="shared" si="18"/>
        <v>220.49048575543426</v>
      </c>
      <c r="M48" s="2">
        <f>SUMIF(A:A,A48,L:L)</f>
        <v>2760.3848129064995</v>
      </c>
      <c r="N48" s="3">
        <f t="shared" si="19"/>
        <v>7.9876720348737398E-2</v>
      </c>
      <c r="O48" s="6">
        <f t="shared" si="20"/>
        <v>12.519292174666845</v>
      </c>
      <c r="P48" s="3">
        <f t="shared" si="21"/>
        <v>7.9876720348737398E-2</v>
      </c>
      <c r="Q48" s="3">
        <f>IF(ISNUMBER(P48),SUMIF(A:A,A48,P:P),"")</f>
        <v>0.91884959945895794</v>
      </c>
      <c r="R48" s="3">
        <f t="shared" si="22"/>
        <v>8.6931223995494841E-2</v>
      </c>
      <c r="S48" s="7">
        <f t="shared" si="23"/>
        <v>11.503346600202297</v>
      </c>
    </row>
    <row r="49" spans="1:19" x14ac:dyDescent="0.3">
      <c r="A49" s="1">
        <v>12</v>
      </c>
      <c r="B49" s="5">
        <v>0.64583333333333337</v>
      </c>
      <c r="C49" s="1" t="s">
        <v>22</v>
      </c>
      <c r="D49" s="1">
        <v>7</v>
      </c>
      <c r="E49" s="1">
        <v>9</v>
      </c>
      <c r="F49" s="1" t="s">
        <v>60</v>
      </c>
      <c r="G49" s="1">
        <v>50.32</v>
      </c>
      <c r="H49" s="1">
        <f>1+COUNTIFS(A:A,A49,G:G,"&gt;"&amp;G49)</f>
        <v>7</v>
      </c>
      <c r="I49" s="2">
        <f>AVERAGEIF(A:A,A49,G:G)</f>
        <v>51.349090909090904</v>
      </c>
      <c r="J49" s="2">
        <f t="shared" si="16"/>
        <v>-1.0290909090909039</v>
      </c>
      <c r="K49" s="2">
        <f t="shared" si="17"/>
        <v>88.970909090909089</v>
      </c>
      <c r="L49" s="2">
        <f t="shared" si="18"/>
        <v>208.14907827503336</v>
      </c>
      <c r="M49" s="2">
        <f>SUMIF(A:A,A49,L:L)</f>
        <v>2760.3848129064995</v>
      </c>
      <c r="N49" s="3">
        <f t="shared" si="19"/>
        <v>7.540581925455038E-2</v>
      </c>
      <c r="O49" s="6">
        <f t="shared" si="20"/>
        <v>13.261575961720684</v>
      </c>
      <c r="P49" s="3">
        <f t="shared" si="21"/>
        <v>7.540581925455038E-2</v>
      </c>
      <c r="Q49" s="3">
        <f>IF(ISNUMBER(P49),SUMIF(A:A,A49,P:P),"")</f>
        <v>0.91884959945895794</v>
      </c>
      <c r="R49" s="3">
        <f t="shared" si="22"/>
        <v>8.2065464575433497E-2</v>
      </c>
      <c r="S49" s="7">
        <f t="shared" si="23"/>
        <v>12.185393760621597</v>
      </c>
    </row>
    <row r="50" spans="1:19" x14ac:dyDescent="0.3">
      <c r="A50" s="1">
        <v>12</v>
      </c>
      <c r="B50" s="5">
        <v>0.64583333333333337</v>
      </c>
      <c r="C50" s="1" t="s">
        <v>22</v>
      </c>
      <c r="D50" s="1">
        <v>7</v>
      </c>
      <c r="E50" s="1">
        <v>13</v>
      </c>
      <c r="F50" s="1" t="s">
        <v>63</v>
      </c>
      <c r="G50" s="1">
        <v>45.3</v>
      </c>
      <c r="H50" s="1">
        <f>1+COUNTIFS(A:A,A50,G:G,"&gt;"&amp;G50)</f>
        <v>8</v>
      </c>
      <c r="I50" s="2">
        <f>AVERAGEIF(A:A,A50,G:G)</f>
        <v>51.349090909090904</v>
      </c>
      <c r="J50" s="2">
        <f t="shared" si="16"/>
        <v>-6.0490909090909071</v>
      </c>
      <c r="K50" s="2">
        <f t="shared" si="17"/>
        <v>83.950909090909093</v>
      </c>
      <c r="L50" s="2">
        <f t="shared" si="18"/>
        <v>154.01570002854177</v>
      </c>
      <c r="M50" s="2">
        <f>SUMIF(A:A,A50,L:L)</f>
        <v>2760.3848129064995</v>
      </c>
      <c r="N50" s="3">
        <f t="shared" si="19"/>
        <v>5.579501064794426E-2</v>
      </c>
      <c r="O50" s="6">
        <f t="shared" si="20"/>
        <v>17.922749514464776</v>
      </c>
      <c r="P50" s="3">
        <f t="shared" si="21"/>
        <v>5.579501064794426E-2</v>
      </c>
      <c r="Q50" s="3">
        <f>IF(ISNUMBER(P50),SUMIF(A:A,A50,P:P),"")</f>
        <v>0.91884959945895794</v>
      </c>
      <c r="R50" s="3">
        <f t="shared" si="22"/>
        <v>6.0722680491777738E-2</v>
      </c>
      <c r="S50" s="7">
        <f t="shared" si="23"/>
        <v>16.468311212569194</v>
      </c>
    </row>
    <row r="51" spans="1:19" x14ac:dyDescent="0.3">
      <c r="A51" s="1">
        <v>12</v>
      </c>
      <c r="B51" s="5">
        <v>0.64583333333333337</v>
      </c>
      <c r="C51" s="1" t="s">
        <v>22</v>
      </c>
      <c r="D51" s="1">
        <v>7</v>
      </c>
      <c r="E51" s="1">
        <v>14</v>
      </c>
      <c r="F51" s="1" t="s">
        <v>64</v>
      </c>
      <c r="G51" s="1">
        <v>43.61</v>
      </c>
      <c r="H51" s="1">
        <f>1+COUNTIFS(A:A,A51,G:G,"&gt;"&amp;G51)</f>
        <v>9</v>
      </c>
      <c r="I51" s="2">
        <f>AVERAGEIF(A:A,A51,G:G)</f>
        <v>51.349090909090904</v>
      </c>
      <c r="J51" s="2">
        <f t="shared" si="16"/>
        <v>-7.7390909090909048</v>
      </c>
      <c r="K51" s="2">
        <f t="shared" si="17"/>
        <v>82.260909090909095</v>
      </c>
      <c r="L51" s="2">
        <f t="shared" si="18"/>
        <v>139.16420202340927</v>
      </c>
      <c r="M51" s="2">
        <f>SUMIF(A:A,A51,L:L)</f>
        <v>2760.3848129064995</v>
      </c>
      <c r="N51" s="3">
        <f t="shared" si="19"/>
        <v>5.0414783247875766E-2</v>
      </c>
      <c r="O51" s="6">
        <f t="shared" si="20"/>
        <v>19.83545173809976</v>
      </c>
      <c r="P51" s="3">
        <f t="shared" si="21"/>
        <v>5.0414783247875766E-2</v>
      </c>
      <c r="Q51" s="3">
        <f>IF(ISNUMBER(P51),SUMIF(A:A,A51,P:P),"")</f>
        <v>0.91884959945895794</v>
      </c>
      <c r="R51" s="3">
        <f t="shared" si="22"/>
        <v>5.4867285437748756E-2</v>
      </c>
      <c r="S51" s="7">
        <f t="shared" si="23"/>
        <v>18.225796884640456</v>
      </c>
    </row>
    <row r="52" spans="1:19" x14ac:dyDescent="0.3">
      <c r="A52" s="1">
        <v>12</v>
      </c>
      <c r="B52" s="5">
        <v>0.64583333333333337</v>
      </c>
      <c r="C52" s="1" t="s">
        <v>22</v>
      </c>
      <c r="D52" s="1">
        <v>7</v>
      </c>
      <c r="E52" s="1">
        <v>17</v>
      </c>
      <c r="F52" s="1" t="s">
        <v>65</v>
      </c>
      <c r="G52" s="1">
        <v>40.44</v>
      </c>
      <c r="H52" s="1">
        <f>1+COUNTIFS(A:A,A52,G:G,"&gt;"&amp;G52)</f>
        <v>10</v>
      </c>
      <c r="I52" s="2">
        <f>AVERAGEIF(A:A,A52,G:G)</f>
        <v>51.349090909090904</v>
      </c>
      <c r="J52" s="2">
        <f t="shared" si="16"/>
        <v>-10.909090909090907</v>
      </c>
      <c r="K52" s="2">
        <f t="shared" si="17"/>
        <v>79.090909090909093</v>
      </c>
      <c r="L52" s="2">
        <f t="shared" si="18"/>
        <v>115.06009366111003</v>
      </c>
      <c r="M52" s="2">
        <f>SUMIF(A:A,A52,L:L)</f>
        <v>2760.3848129064995</v>
      </c>
      <c r="N52" s="3">
        <f t="shared" si="19"/>
        <v>4.1682628133270845E-2</v>
      </c>
      <c r="O52" s="6">
        <f t="shared" si="20"/>
        <v>23.990809715805934</v>
      </c>
      <c r="P52" s="3" t="str">
        <f t="shared" si="21"/>
        <v/>
      </c>
      <c r="Q52" s="3" t="str">
        <f>IF(ISNUMBER(P52),SUMIF(A:A,A52,P:P),"")</f>
        <v/>
      </c>
      <c r="R52" s="3" t="str">
        <f t="shared" si="22"/>
        <v/>
      </c>
      <c r="S52" s="7" t="str">
        <f t="shared" si="23"/>
        <v/>
      </c>
    </row>
    <row r="53" spans="1:19" x14ac:dyDescent="0.3">
      <c r="A53" s="1">
        <v>12</v>
      </c>
      <c r="B53" s="5">
        <v>0.64583333333333337</v>
      </c>
      <c r="C53" s="1" t="s">
        <v>22</v>
      </c>
      <c r="D53" s="1">
        <v>7</v>
      </c>
      <c r="E53" s="1">
        <v>7</v>
      </c>
      <c r="F53" s="1" t="s">
        <v>59</v>
      </c>
      <c r="G53" s="1">
        <v>39.53</v>
      </c>
      <c r="H53" s="1">
        <f>1+COUNTIFS(A:A,A53,G:G,"&gt;"&amp;G53)</f>
        <v>11</v>
      </c>
      <c r="I53" s="2">
        <f>AVERAGEIF(A:A,A53,G:G)</f>
        <v>51.349090909090904</v>
      </c>
      <c r="J53" s="2">
        <f t="shared" si="16"/>
        <v>-11.819090909090903</v>
      </c>
      <c r="K53" s="2">
        <f t="shared" si="17"/>
        <v>78.180909090909097</v>
      </c>
      <c r="L53" s="2">
        <f t="shared" si="18"/>
        <v>108.94623955366174</v>
      </c>
      <c r="M53" s="2">
        <f>SUMIF(A:A,A53,L:L)</f>
        <v>2760.3848129064995</v>
      </c>
      <c r="N53" s="3">
        <f t="shared" si="19"/>
        <v>3.9467772407771176E-2</v>
      </c>
      <c r="O53" s="6">
        <f t="shared" si="20"/>
        <v>25.337127965273783</v>
      </c>
      <c r="P53" s="3" t="str">
        <f t="shared" si="21"/>
        <v/>
      </c>
      <c r="Q53" s="3" t="str">
        <f>IF(ISNUMBER(P53),SUMIF(A:A,A53,P:P),"")</f>
        <v/>
      </c>
      <c r="R53" s="3" t="str">
        <f t="shared" si="22"/>
        <v/>
      </c>
      <c r="S53" s="7" t="str">
        <f t="shared" si="23"/>
        <v/>
      </c>
    </row>
    <row r="54" spans="1:19" x14ac:dyDescent="0.3">
      <c r="A54" s="1">
        <v>16</v>
      </c>
      <c r="B54" s="5">
        <v>0.66666666666666663</v>
      </c>
      <c r="C54" s="1" t="s">
        <v>22</v>
      </c>
      <c r="D54" s="1">
        <v>8</v>
      </c>
      <c r="E54" s="1">
        <v>6</v>
      </c>
      <c r="F54" s="1" t="s">
        <v>70</v>
      </c>
      <c r="G54" s="1">
        <v>64.510000000000005</v>
      </c>
      <c r="H54" s="1">
        <f>1+COUNTIFS(A:A,A54,G:G,"&gt;"&amp;G54)</f>
        <v>1</v>
      </c>
      <c r="I54" s="2">
        <f>AVERAGEIF(A:A,A54,G:G)</f>
        <v>49.20333333333334</v>
      </c>
      <c r="J54" s="2">
        <f t="shared" ref="J54:J65" si="24">G54-I54</f>
        <v>15.306666666666665</v>
      </c>
      <c r="K54" s="2">
        <f t="shared" ref="K54:K65" si="25">90+J54</f>
        <v>105.30666666666667</v>
      </c>
      <c r="L54" s="2">
        <f t="shared" ref="L54:L65" si="26">EXP(0.06*K54)</f>
        <v>554.68478641779166</v>
      </c>
      <c r="M54" s="2">
        <f>SUMIF(A:A,A54,L:L)</f>
        <v>3106.6961327411609</v>
      </c>
      <c r="N54" s="3">
        <f t="shared" ref="N54:N65" si="27">L54/M54</f>
        <v>0.17854491160948249</v>
      </c>
      <c r="O54" s="6">
        <f t="shared" ref="O54:O65" si="28">1/N54</f>
        <v>5.600831695429231</v>
      </c>
      <c r="P54" s="3">
        <f t="shared" ref="P54:P65" si="29">IF(O54&gt;21,"",N54)</f>
        <v>0.17854491160948249</v>
      </c>
      <c r="Q54" s="3">
        <f>IF(ISNUMBER(P54),SUMIF(A:A,A54,P:P),"")</f>
        <v>0.8495964174873184</v>
      </c>
      <c r="R54" s="3">
        <f t="shared" ref="R54:R65" si="30">IFERROR(P54*(1/Q54),"")</f>
        <v>0.21015261827201331</v>
      </c>
      <c r="S54" s="7">
        <f t="shared" ref="S54:S65" si="31">IFERROR(1/R54,"")</f>
        <v>4.7584465433860981</v>
      </c>
    </row>
    <row r="55" spans="1:19" x14ac:dyDescent="0.3">
      <c r="A55" s="1">
        <v>16</v>
      </c>
      <c r="B55" s="5">
        <v>0.66666666666666663</v>
      </c>
      <c r="C55" s="1" t="s">
        <v>22</v>
      </c>
      <c r="D55" s="1">
        <v>8</v>
      </c>
      <c r="E55" s="1">
        <v>9</v>
      </c>
      <c r="F55" s="1" t="s">
        <v>73</v>
      </c>
      <c r="G55" s="1">
        <v>62.53</v>
      </c>
      <c r="H55" s="1">
        <f>1+COUNTIFS(A:A,A55,G:G,"&gt;"&amp;G55)</f>
        <v>2</v>
      </c>
      <c r="I55" s="2">
        <f>AVERAGEIF(A:A,A55,G:G)</f>
        <v>49.20333333333334</v>
      </c>
      <c r="J55" s="2">
        <f t="shared" si="24"/>
        <v>13.326666666666661</v>
      </c>
      <c r="K55" s="2">
        <f t="shared" si="25"/>
        <v>103.32666666666665</v>
      </c>
      <c r="L55" s="2">
        <f t="shared" si="26"/>
        <v>492.55198089148644</v>
      </c>
      <c r="M55" s="2">
        <f>SUMIF(A:A,A55,L:L)</f>
        <v>3106.6961327411609</v>
      </c>
      <c r="N55" s="3">
        <f t="shared" si="27"/>
        <v>0.15854527119679657</v>
      </c>
      <c r="O55" s="6">
        <f t="shared" si="28"/>
        <v>6.307346743623377</v>
      </c>
      <c r="P55" s="3">
        <f t="shared" si="29"/>
        <v>0.15854527119679657</v>
      </c>
      <c r="Q55" s="3">
        <f>IF(ISNUMBER(P55),SUMIF(A:A,A55,P:P),"")</f>
        <v>0.8495964174873184</v>
      </c>
      <c r="R55" s="3">
        <f t="shared" si="30"/>
        <v>0.18661245261096349</v>
      </c>
      <c r="S55" s="7">
        <f t="shared" si="31"/>
        <v>5.3586991972327249</v>
      </c>
    </row>
    <row r="56" spans="1:19" x14ac:dyDescent="0.3">
      <c r="A56" s="1">
        <v>16</v>
      </c>
      <c r="B56" s="5">
        <v>0.66666666666666663</v>
      </c>
      <c r="C56" s="1" t="s">
        <v>22</v>
      </c>
      <c r="D56" s="1">
        <v>8</v>
      </c>
      <c r="E56" s="1">
        <v>12</v>
      </c>
      <c r="F56" s="1" t="s">
        <v>75</v>
      </c>
      <c r="G56" s="1">
        <v>55.4</v>
      </c>
      <c r="H56" s="1">
        <f>1+COUNTIFS(A:A,A56,G:G,"&gt;"&amp;G56)</f>
        <v>3</v>
      </c>
      <c r="I56" s="2">
        <f>AVERAGEIF(A:A,A56,G:G)</f>
        <v>49.20333333333334</v>
      </c>
      <c r="J56" s="2">
        <f t="shared" si="24"/>
        <v>6.1966666666666583</v>
      </c>
      <c r="K56" s="2">
        <f t="shared" si="25"/>
        <v>96.196666666666658</v>
      </c>
      <c r="L56" s="2">
        <f t="shared" si="26"/>
        <v>321.11522014895115</v>
      </c>
      <c r="M56" s="2">
        <f>SUMIF(A:A,A56,L:L)</f>
        <v>3106.6961327411609</v>
      </c>
      <c r="N56" s="3">
        <f t="shared" si="27"/>
        <v>0.1033622879189084</v>
      </c>
      <c r="O56" s="6">
        <f t="shared" si="28"/>
        <v>9.6747084467067666</v>
      </c>
      <c r="P56" s="3">
        <f t="shared" si="29"/>
        <v>0.1033622879189084</v>
      </c>
      <c r="Q56" s="3">
        <f>IF(ISNUMBER(P56),SUMIF(A:A,A56,P:P),"")</f>
        <v>0.8495964174873184</v>
      </c>
      <c r="R56" s="3">
        <f t="shared" si="30"/>
        <v>0.12166045641364918</v>
      </c>
      <c r="S56" s="7">
        <f t="shared" si="31"/>
        <v>8.2195976365563688</v>
      </c>
    </row>
    <row r="57" spans="1:19" x14ac:dyDescent="0.3">
      <c r="A57" s="1">
        <v>16</v>
      </c>
      <c r="B57" s="5">
        <v>0.66666666666666663</v>
      </c>
      <c r="C57" s="1" t="s">
        <v>22</v>
      </c>
      <c r="D57" s="1">
        <v>8</v>
      </c>
      <c r="E57" s="1">
        <v>14</v>
      </c>
      <c r="F57" s="1" t="s">
        <v>77</v>
      </c>
      <c r="G57" s="1">
        <v>55.06</v>
      </c>
      <c r="H57" s="1">
        <f>1+COUNTIFS(A:A,A57,G:G,"&gt;"&amp;G57)</f>
        <v>4</v>
      </c>
      <c r="I57" s="2">
        <f>AVERAGEIF(A:A,A57,G:G)</f>
        <v>49.20333333333334</v>
      </c>
      <c r="J57" s="2">
        <f t="shared" si="24"/>
        <v>5.856666666666662</v>
      </c>
      <c r="K57" s="2">
        <f t="shared" si="25"/>
        <v>95.856666666666655</v>
      </c>
      <c r="L57" s="2">
        <f t="shared" si="26"/>
        <v>314.63083526068124</v>
      </c>
      <c r="M57" s="2">
        <f>SUMIF(A:A,A57,L:L)</f>
        <v>3106.6961327411609</v>
      </c>
      <c r="N57" s="3">
        <f t="shared" si="27"/>
        <v>0.10127505936123531</v>
      </c>
      <c r="O57" s="6">
        <f t="shared" si="28"/>
        <v>9.8740993716244265</v>
      </c>
      <c r="P57" s="3">
        <f t="shared" si="29"/>
        <v>0.10127505936123531</v>
      </c>
      <c r="Q57" s="3">
        <f>IF(ISNUMBER(P57),SUMIF(A:A,A57,P:P),"")</f>
        <v>0.8495964174873184</v>
      </c>
      <c r="R57" s="3">
        <f t="shared" si="30"/>
        <v>0.11920372694220664</v>
      </c>
      <c r="S57" s="7">
        <f t="shared" si="31"/>
        <v>8.3889994520458941</v>
      </c>
    </row>
    <row r="58" spans="1:19" x14ac:dyDescent="0.3">
      <c r="A58" s="1">
        <v>16</v>
      </c>
      <c r="B58" s="5">
        <v>0.66666666666666663</v>
      </c>
      <c r="C58" s="1" t="s">
        <v>22</v>
      </c>
      <c r="D58" s="1">
        <v>8</v>
      </c>
      <c r="E58" s="1">
        <v>8</v>
      </c>
      <c r="F58" s="1" t="s">
        <v>72</v>
      </c>
      <c r="G58" s="1">
        <v>54.93</v>
      </c>
      <c r="H58" s="1">
        <f>1+COUNTIFS(A:A,A58,G:G,"&gt;"&amp;G58)</f>
        <v>5</v>
      </c>
      <c r="I58" s="2">
        <f>AVERAGEIF(A:A,A58,G:G)</f>
        <v>49.20333333333334</v>
      </c>
      <c r="J58" s="2">
        <f t="shared" si="24"/>
        <v>5.7266666666666595</v>
      </c>
      <c r="K58" s="2">
        <f t="shared" si="25"/>
        <v>95.726666666666659</v>
      </c>
      <c r="L58" s="2">
        <f t="shared" si="26"/>
        <v>312.18626097932412</v>
      </c>
      <c r="M58" s="2">
        <f>SUMIF(A:A,A58,L:L)</f>
        <v>3106.6961327411609</v>
      </c>
      <c r="N58" s="3">
        <f t="shared" si="27"/>
        <v>0.10048818669107167</v>
      </c>
      <c r="O58" s="6">
        <f t="shared" si="28"/>
        <v>9.9514184993135082</v>
      </c>
      <c r="P58" s="3">
        <f t="shared" si="29"/>
        <v>0.10048818669107167</v>
      </c>
      <c r="Q58" s="3">
        <f>IF(ISNUMBER(P58),SUMIF(A:A,A58,P:P),"")</f>
        <v>0.8495964174873184</v>
      </c>
      <c r="R58" s="3">
        <f t="shared" si="30"/>
        <v>0.11827755463972588</v>
      </c>
      <c r="S58" s="7">
        <f t="shared" si="31"/>
        <v>8.4546895059337839</v>
      </c>
    </row>
    <row r="59" spans="1:19" x14ac:dyDescent="0.3">
      <c r="A59" s="1">
        <v>16</v>
      </c>
      <c r="B59" s="5">
        <v>0.66666666666666663</v>
      </c>
      <c r="C59" s="1" t="s">
        <v>22</v>
      </c>
      <c r="D59" s="1">
        <v>8</v>
      </c>
      <c r="E59" s="1">
        <v>7</v>
      </c>
      <c r="F59" s="1" t="s">
        <v>71</v>
      </c>
      <c r="G59" s="1">
        <v>53.51</v>
      </c>
      <c r="H59" s="1">
        <f>1+COUNTIFS(A:A,A59,G:G,"&gt;"&amp;G59)</f>
        <v>6</v>
      </c>
      <c r="I59" s="2">
        <f>AVERAGEIF(A:A,A59,G:G)</f>
        <v>49.20333333333334</v>
      </c>
      <c r="J59" s="2">
        <f t="shared" si="24"/>
        <v>4.3066666666666578</v>
      </c>
      <c r="K59" s="2">
        <f t="shared" si="25"/>
        <v>94.306666666666658</v>
      </c>
      <c r="L59" s="2">
        <f t="shared" si="26"/>
        <v>286.68957208227852</v>
      </c>
      <c r="M59" s="2">
        <f>SUMIF(A:A,A59,L:L)</f>
        <v>3106.6961327411609</v>
      </c>
      <c r="N59" s="3">
        <f t="shared" si="27"/>
        <v>9.2281175832063425E-2</v>
      </c>
      <c r="O59" s="6">
        <f t="shared" si="28"/>
        <v>10.83644623059242</v>
      </c>
      <c r="P59" s="3">
        <f t="shared" si="29"/>
        <v>9.2281175832063425E-2</v>
      </c>
      <c r="Q59" s="3">
        <f>IF(ISNUMBER(P59),SUMIF(A:A,A59,P:P),"")</f>
        <v>0.8495964174873184</v>
      </c>
      <c r="R59" s="3">
        <f t="shared" si="30"/>
        <v>0.10861766120081463</v>
      </c>
      <c r="S59" s="7">
        <f t="shared" si="31"/>
        <v>9.2066058958052768</v>
      </c>
    </row>
    <row r="60" spans="1:19" x14ac:dyDescent="0.3">
      <c r="A60" s="1">
        <v>16</v>
      </c>
      <c r="B60" s="5">
        <v>0.66666666666666663</v>
      </c>
      <c r="C60" s="1" t="s">
        <v>22</v>
      </c>
      <c r="D60" s="1">
        <v>8</v>
      </c>
      <c r="E60" s="1">
        <v>2</v>
      </c>
      <c r="F60" s="1" t="s">
        <v>67</v>
      </c>
      <c r="G60" s="1">
        <v>46.44</v>
      </c>
      <c r="H60" s="1">
        <f>1+COUNTIFS(A:A,A60,G:G,"&gt;"&amp;G60)</f>
        <v>7</v>
      </c>
      <c r="I60" s="2">
        <f>AVERAGEIF(A:A,A60,G:G)</f>
        <v>49.20333333333334</v>
      </c>
      <c r="J60" s="2">
        <f t="shared" si="24"/>
        <v>-2.7633333333333425</v>
      </c>
      <c r="K60" s="2">
        <f t="shared" si="25"/>
        <v>87.23666666666665</v>
      </c>
      <c r="L60" s="2">
        <f t="shared" si="26"/>
        <v>187.578983116421</v>
      </c>
      <c r="M60" s="2">
        <f>SUMIF(A:A,A60,L:L)</f>
        <v>3106.6961327411609</v>
      </c>
      <c r="N60" s="3">
        <f t="shared" si="27"/>
        <v>6.0378928321809397E-2</v>
      </c>
      <c r="O60" s="6">
        <f t="shared" si="28"/>
        <v>16.562069380731145</v>
      </c>
      <c r="P60" s="3">
        <f t="shared" si="29"/>
        <v>6.0378928321809397E-2</v>
      </c>
      <c r="Q60" s="3">
        <f>IF(ISNUMBER(P60),SUMIF(A:A,A60,P:P),"")</f>
        <v>0.8495964174873184</v>
      </c>
      <c r="R60" s="3">
        <f t="shared" si="30"/>
        <v>7.1067776510145939E-2</v>
      </c>
      <c r="S60" s="7">
        <f t="shared" si="31"/>
        <v>14.071074812045593</v>
      </c>
    </row>
    <row r="61" spans="1:19" x14ac:dyDescent="0.3">
      <c r="A61" s="1">
        <v>16</v>
      </c>
      <c r="B61" s="5">
        <v>0.66666666666666663</v>
      </c>
      <c r="C61" s="1" t="s">
        <v>22</v>
      </c>
      <c r="D61" s="1">
        <v>8</v>
      </c>
      <c r="E61" s="1">
        <v>4</v>
      </c>
      <c r="F61" s="1" t="s">
        <v>69</v>
      </c>
      <c r="G61" s="1">
        <v>44.8</v>
      </c>
      <c r="H61" s="1">
        <f>1+COUNTIFS(A:A,A61,G:G,"&gt;"&amp;G61)</f>
        <v>8</v>
      </c>
      <c r="I61" s="2">
        <f>AVERAGEIF(A:A,A61,G:G)</f>
        <v>49.20333333333334</v>
      </c>
      <c r="J61" s="2">
        <f t="shared" si="24"/>
        <v>-4.4033333333333431</v>
      </c>
      <c r="K61" s="2">
        <f t="shared" si="25"/>
        <v>85.596666666666664</v>
      </c>
      <c r="L61" s="2">
        <f t="shared" si="26"/>
        <v>170.0002657016631</v>
      </c>
      <c r="M61" s="2">
        <f>SUMIF(A:A,A61,L:L)</f>
        <v>3106.6961327411609</v>
      </c>
      <c r="N61" s="3">
        <f t="shared" si="27"/>
        <v>5.4720596555951267E-2</v>
      </c>
      <c r="O61" s="6">
        <f t="shared" si="28"/>
        <v>18.274654571382641</v>
      </c>
      <c r="P61" s="3">
        <f t="shared" si="29"/>
        <v>5.4720596555951267E-2</v>
      </c>
      <c r="Q61" s="3">
        <f>IF(ISNUMBER(P61),SUMIF(A:A,A61,P:P),"")</f>
        <v>0.8495964174873184</v>
      </c>
      <c r="R61" s="3">
        <f t="shared" si="30"/>
        <v>6.4407753410480995E-2</v>
      </c>
      <c r="S61" s="7">
        <f t="shared" si="31"/>
        <v>15.526081054664937</v>
      </c>
    </row>
    <row r="62" spans="1:19" x14ac:dyDescent="0.3">
      <c r="A62" s="1">
        <v>16</v>
      </c>
      <c r="B62" s="5">
        <v>0.66666666666666663</v>
      </c>
      <c r="C62" s="1" t="s">
        <v>22</v>
      </c>
      <c r="D62" s="1">
        <v>8</v>
      </c>
      <c r="E62" s="1">
        <v>1</v>
      </c>
      <c r="F62" s="1" t="s">
        <v>66</v>
      </c>
      <c r="G62" s="1">
        <v>40.81</v>
      </c>
      <c r="H62" s="1">
        <f>1+COUNTIFS(A:A,A62,G:G,"&gt;"&amp;G62)</f>
        <v>9</v>
      </c>
      <c r="I62" s="2">
        <f>AVERAGEIF(A:A,A62,G:G)</f>
        <v>49.20333333333334</v>
      </c>
      <c r="J62" s="2">
        <f t="shared" si="24"/>
        <v>-8.393333333333338</v>
      </c>
      <c r="K62" s="2">
        <f t="shared" si="25"/>
        <v>81.606666666666655</v>
      </c>
      <c r="L62" s="2">
        <f t="shared" si="26"/>
        <v>133.80720563254374</v>
      </c>
      <c r="M62" s="2">
        <f>SUMIF(A:A,A62,L:L)</f>
        <v>3106.6961327411609</v>
      </c>
      <c r="N62" s="3">
        <f t="shared" si="27"/>
        <v>4.3070580422192868E-2</v>
      </c>
      <c r="O62" s="6">
        <f t="shared" si="28"/>
        <v>23.217704293688424</v>
      </c>
      <c r="P62" s="3" t="str">
        <f t="shared" si="29"/>
        <v/>
      </c>
      <c r="Q62" s="3" t="str">
        <f>IF(ISNUMBER(P62),SUMIF(A:A,A62,P:P),"")</f>
        <v/>
      </c>
      <c r="R62" s="3" t="str">
        <f t="shared" si="30"/>
        <v/>
      </c>
      <c r="S62" s="7" t="str">
        <f t="shared" si="31"/>
        <v/>
      </c>
    </row>
    <row r="63" spans="1:19" x14ac:dyDescent="0.3">
      <c r="A63" s="1">
        <v>16</v>
      </c>
      <c r="B63" s="5">
        <v>0.66666666666666663</v>
      </c>
      <c r="C63" s="1" t="s">
        <v>22</v>
      </c>
      <c r="D63" s="1">
        <v>8</v>
      </c>
      <c r="E63" s="1">
        <v>3</v>
      </c>
      <c r="F63" s="1" t="s">
        <v>68</v>
      </c>
      <c r="G63" s="1">
        <v>40.72</v>
      </c>
      <c r="H63" s="1">
        <f>1+COUNTIFS(A:A,A63,G:G,"&gt;"&amp;G63)</f>
        <v>10</v>
      </c>
      <c r="I63" s="2">
        <f>AVERAGEIF(A:A,A63,G:G)</f>
        <v>49.20333333333334</v>
      </c>
      <c r="J63" s="2">
        <f t="shared" si="24"/>
        <v>-8.4833333333333414</v>
      </c>
      <c r="K63" s="2">
        <f t="shared" si="25"/>
        <v>81.516666666666652</v>
      </c>
      <c r="L63" s="2">
        <f t="shared" si="26"/>
        <v>133.08659412428545</v>
      </c>
      <c r="M63" s="2">
        <f>SUMIF(A:A,A63,L:L)</f>
        <v>3106.6961327411609</v>
      </c>
      <c r="N63" s="3">
        <f t="shared" si="27"/>
        <v>4.2838626128155602E-2</v>
      </c>
      <c r="O63" s="6">
        <f t="shared" si="28"/>
        <v>23.343419021151849</v>
      </c>
      <c r="P63" s="3" t="str">
        <f t="shared" si="29"/>
        <v/>
      </c>
      <c r="Q63" s="3" t="str">
        <f>IF(ISNUMBER(P63),SUMIF(A:A,A63,P:P),"")</f>
        <v/>
      </c>
      <c r="R63" s="3" t="str">
        <f t="shared" si="30"/>
        <v/>
      </c>
      <c r="S63" s="7" t="str">
        <f t="shared" si="31"/>
        <v/>
      </c>
    </row>
    <row r="64" spans="1:19" x14ac:dyDescent="0.3">
      <c r="A64" s="1">
        <v>16</v>
      </c>
      <c r="B64" s="5">
        <v>0.66666666666666663</v>
      </c>
      <c r="C64" s="1" t="s">
        <v>22</v>
      </c>
      <c r="D64" s="1">
        <v>8</v>
      </c>
      <c r="E64" s="1">
        <v>13</v>
      </c>
      <c r="F64" s="1" t="s">
        <v>76</v>
      </c>
      <c r="G64" s="1">
        <v>37.880000000000003</v>
      </c>
      <c r="H64" s="1">
        <f>1+COUNTIFS(A:A,A64,G:G,"&gt;"&amp;G64)</f>
        <v>11</v>
      </c>
      <c r="I64" s="2">
        <f>AVERAGEIF(A:A,A64,G:G)</f>
        <v>49.20333333333334</v>
      </c>
      <c r="J64" s="2">
        <f t="shared" si="24"/>
        <v>-11.323333333333338</v>
      </c>
      <c r="K64" s="2">
        <f t="shared" si="25"/>
        <v>78.676666666666662</v>
      </c>
      <c r="L64" s="2">
        <f t="shared" si="26"/>
        <v>112.23557381373395</v>
      </c>
      <c r="M64" s="2">
        <f>SUMIF(A:A,A64,L:L)</f>
        <v>3106.6961327411609</v>
      </c>
      <c r="N64" s="3">
        <f t="shared" si="27"/>
        <v>3.6126987969919047E-2</v>
      </c>
      <c r="O64" s="6">
        <f t="shared" si="28"/>
        <v>27.680137653120845</v>
      </c>
      <c r="P64" s="3" t="str">
        <f t="shared" si="29"/>
        <v/>
      </c>
      <c r="Q64" s="3" t="str">
        <f>IF(ISNUMBER(P64),SUMIF(A:A,A64,P:P),"")</f>
        <v/>
      </c>
      <c r="R64" s="3" t="str">
        <f t="shared" si="30"/>
        <v/>
      </c>
      <c r="S64" s="7" t="str">
        <f t="shared" si="31"/>
        <v/>
      </c>
    </row>
    <row r="65" spans="1:19" x14ac:dyDescent="0.3">
      <c r="A65" s="1">
        <v>16</v>
      </c>
      <c r="B65" s="5">
        <v>0.66666666666666663</v>
      </c>
      <c r="C65" s="1" t="s">
        <v>22</v>
      </c>
      <c r="D65" s="1">
        <v>8</v>
      </c>
      <c r="E65" s="1">
        <v>10</v>
      </c>
      <c r="F65" s="1" t="s">
        <v>74</v>
      </c>
      <c r="G65" s="1">
        <v>33.85</v>
      </c>
      <c r="H65" s="1">
        <f>1+COUNTIFS(A:A,A65,G:G,"&gt;"&amp;G65)</f>
        <v>12</v>
      </c>
      <c r="I65" s="2">
        <f>AVERAGEIF(A:A,A65,G:G)</f>
        <v>49.20333333333334</v>
      </c>
      <c r="J65" s="2">
        <f t="shared" si="24"/>
        <v>-15.353333333333339</v>
      </c>
      <c r="K65" s="2">
        <f t="shared" si="25"/>
        <v>74.646666666666661</v>
      </c>
      <c r="L65" s="2">
        <f t="shared" si="26"/>
        <v>88.128854572001032</v>
      </c>
      <c r="M65" s="2">
        <f>SUMIF(A:A,A65,L:L)</f>
        <v>3106.6961327411609</v>
      </c>
      <c r="N65" s="3">
        <f t="shared" si="27"/>
        <v>2.8367387992414134E-2</v>
      </c>
      <c r="O65" s="6">
        <f t="shared" si="28"/>
        <v>35.251747544307392</v>
      </c>
      <c r="P65" s="3" t="str">
        <f t="shared" si="29"/>
        <v/>
      </c>
      <c r="Q65" s="3" t="str">
        <f>IF(ISNUMBER(P65),SUMIF(A:A,A65,P:P),"")</f>
        <v/>
      </c>
      <c r="R65" s="3" t="str">
        <f t="shared" si="30"/>
        <v/>
      </c>
      <c r="S65" s="7" t="str">
        <f t="shared" si="31"/>
        <v/>
      </c>
    </row>
    <row r="66" spans="1:19" x14ac:dyDescent="0.3">
      <c r="A66" s="1">
        <v>20</v>
      </c>
      <c r="B66" s="5">
        <v>0.6875</v>
      </c>
      <c r="C66" s="1" t="s">
        <v>22</v>
      </c>
      <c r="D66" s="1">
        <v>9</v>
      </c>
      <c r="E66" s="1">
        <v>10</v>
      </c>
      <c r="F66" s="1" t="s">
        <v>83</v>
      </c>
      <c r="G66" s="1">
        <v>60.44</v>
      </c>
      <c r="H66" s="1">
        <f>1+COUNTIFS(A:A,A66,G:G,"&gt;"&amp;G66)</f>
        <v>1</v>
      </c>
      <c r="I66" s="2">
        <f>AVERAGEIF(A:A,A66,G:G)</f>
        <v>47.084166666666675</v>
      </c>
      <c r="J66" s="2">
        <f t="shared" ref="J66:J77" si="32">G66-I66</f>
        <v>13.355833333333322</v>
      </c>
      <c r="K66" s="2">
        <f t="shared" ref="K66:K77" si="33">90+J66</f>
        <v>103.35583333333332</v>
      </c>
      <c r="L66" s="2">
        <f t="shared" ref="L66:L77" si="34">EXP(0.06*K66)</f>
        <v>493.4147015184214</v>
      </c>
      <c r="M66" s="2">
        <f>SUMIF(A:A,A66,L:L)</f>
        <v>3264.2180357014499</v>
      </c>
      <c r="N66" s="3">
        <f t="shared" ref="N66:N77" si="35">L66/M66</f>
        <v>0.15115862240874825</v>
      </c>
      <c r="O66" s="6">
        <f t="shared" ref="O66:O77" si="36">1/N66</f>
        <v>6.6155670385503944</v>
      </c>
      <c r="P66" s="3">
        <f t="shared" ref="P66:P77" si="37">IF(O66&gt;21,"",N66)</f>
        <v>0.15115862240874825</v>
      </c>
      <c r="Q66" s="3">
        <f>IF(ISNUMBER(P66),SUMIF(A:A,A66,P:P),"")</f>
        <v>0.92359977826145345</v>
      </c>
      <c r="R66" s="3">
        <f t="shared" ref="R66:R77" si="38">IFERROR(P66*(1/Q66),"")</f>
        <v>0.16366247152341579</v>
      </c>
      <c r="S66" s="7">
        <f t="shared" ref="S66:S77" si="39">IFERROR(1/R66,"")</f>
        <v>6.1101362498789245</v>
      </c>
    </row>
    <row r="67" spans="1:19" x14ac:dyDescent="0.3">
      <c r="A67" s="1">
        <v>20</v>
      </c>
      <c r="B67" s="5">
        <v>0.6875</v>
      </c>
      <c r="C67" s="1" t="s">
        <v>22</v>
      </c>
      <c r="D67" s="1">
        <v>9</v>
      </c>
      <c r="E67" s="1">
        <v>5</v>
      </c>
      <c r="F67" s="1" t="s">
        <v>80</v>
      </c>
      <c r="G67" s="1">
        <v>60.22</v>
      </c>
      <c r="H67" s="1">
        <f>1+COUNTIFS(A:A,A67,G:G,"&gt;"&amp;G67)</f>
        <v>2</v>
      </c>
      <c r="I67" s="2">
        <f>AVERAGEIF(A:A,A67,G:G)</f>
        <v>47.084166666666675</v>
      </c>
      <c r="J67" s="2">
        <f t="shared" si="32"/>
        <v>13.135833333333323</v>
      </c>
      <c r="K67" s="2">
        <f t="shared" si="33"/>
        <v>103.13583333333332</v>
      </c>
      <c r="L67" s="2">
        <f t="shared" si="34"/>
        <v>486.94442523002084</v>
      </c>
      <c r="M67" s="2">
        <f>SUMIF(A:A,A67,L:L)</f>
        <v>3264.2180357014499</v>
      </c>
      <c r="N67" s="3">
        <f t="shared" si="35"/>
        <v>0.149176439779514</v>
      </c>
      <c r="O67" s="6">
        <f t="shared" si="36"/>
        <v>6.7034714159824542</v>
      </c>
      <c r="P67" s="3">
        <f t="shared" si="37"/>
        <v>0.149176439779514</v>
      </c>
      <c r="Q67" s="3">
        <f>IF(ISNUMBER(P67),SUMIF(A:A,A67,P:P),"")</f>
        <v>0.92359977826145345</v>
      </c>
      <c r="R67" s="3">
        <f t="shared" si="38"/>
        <v>0.16151632264390281</v>
      </c>
      <c r="S67" s="7">
        <f t="shared" si="39"/>
        <v>6.191324713383386</v>
      </c>
    </row>
    <row r="68" spans="1:19" x14ac:dyDescent="0.3">
      <c r="A68" s="1">
        <v>20</v>
      </c>
      <c r="B68" s="5">
        <v>0.6875</v>
      </c>
      <c r="C68" s="1" t="s">
        <v>22</v>
      </c>
      <c r="D68" s="1">
        <v>9</v>
      </c>
      <c r="E68" s="1">
        <v>9</v>
      </c>
      <c r="F68" s="1" t="s">
        <v>82</v>
      </c>
      <c r="G68" s="1">
        <v>58.75</v>
      </c>
      <c r="H68" s="1">
        <f>1+COUNTIFS(A:A,A68,G:G,"&gt;"&amp;G68)</f>
        <v>3</v>
      </c>
      <c r="I68" s="2">
        <f>AVERAGEIF(A:A,A68,G:G)</f>
        <v>47.084166666666675</v>
      </c>
      <c r="J68" s="2">
        <f t="shared" si="32"/>
        <v>11.665833333333325</v>
      </c>
      <c r="K68" s="2">
        <f t="shared" si="33"/>
        <v>101.66583333333332</v>
      </c>
      <c r="L68" s="2">
        <f t="shared" si="34"/>
        <v>445.83547775132524</v>
      </c>
      <c r="M68" s="2">
        <f>SUMIF(A:A,A68,L:L)</f>
        <v>3264.2180357014499</v>
      </c>
      <c r="N68" s="3">
        <f t="shared" si="35"/>
        <v>0.13658262802151308</v>
      </c>
      <c r="O68" s="6">
        <f t="shared" si="36"/>
        <v>7.3215753312528911</v>
      </c>
      <c r="P68" s="3">
        <f t="shared" si="37"/>
        <v>0.13658262802151308</v>
      </c>
      <c r="Q68" s="3">
        <f>IF(ISNUMBER(P68),SUMIF(A:A,A68,P:P),"")</f>
        <v>0.92359977826145345</v>
      </c>
      <c r="R68" s="3">
        <f t="shared" si="38"/>
        <v>0.14788075012167137</v>
      </c>
      <c r="S68" s="7">
        <f t="shared" si="39"/>
        <v>6.7622053524696977</v>
      </c>
    </row>
    <row r="69" spans="1:19" x14ac:dyDescent="0.3">
      <c r="A69" s="1">
        <v>20</v>
      </c>
      <c r="B69" s="5">
        <v>0.6875</v>
      </c>
      <c r="C69" s="1" t="s">
        <v>22</v>
      </c>
      <c r="D69" s="1">
        <v>9</v>
      </c>
      <c r="E69" s="1">
        <v>6</v>
      </c>
      <c r="F69" s="1" t="s">
        <v>81</v>
      </c>
      <c r="G69" s="1">
        <v>57.85</v>
      </c>
      <c r="H69" s="1">
        <f>1+COUNTIFS(A:A,A69,G:G,"&gt;"&amp;G69)</f>
        <v>4</v>
      </c>
      <c r="I69" s="2">
        <f>AVERAGEIF(A:A,A69,G:G)</f>
        <v>47.084166666666675</v>
      </c>
      <c r="J69" s="2">
        <f t="shared" si="32"/>
        <v>10.765833333333326</v>
      </c>
      <c r="K69" s="2">
        <f t="shared" si="33"/>
        <v>100.76583333333332</v>
      </c>
      <c r="L69" s="2">
        <f t="shared" si="34"/>
        <v>422.39884583917359</v>
      </c>
      <c r="M69" s="2">
        <f>SUMIF(A:A,A69,L:L)</f>
        <v>3264.2180357014499</v>
      </c>
      <c r="N69" s="3">
        <f t="shared" si="35"/>
        <v>0.12940276697797365</v>
      </c>
      <c r="O69" s="6">
        <f t="shared" si="36"/>
        <v>7.7278100256559075</v>
      </c>
      <c r="P69" s="3">
        <f t="shared" si="37"/>
        <v>0.12940276697797365</v>
      </c>
      <c r="Q69" s="3">
        <f>IF(ISNUMBER(P69),SUMIF(A:A,A69,P:P),"")</f>
        <v>0.92359977826145345</v>
      </c>
      <c r="R69" s="3">
        <f t="shared" si="38"/>
        <v>0.14010697059884114</v>
      </c>
      <c r="S69" s="7">
        <f t="shared" si="39"/>
        <v>7.137403626142433</v>
      </c>
    </row>
    <row r="70" spans="1:19" x14ac:dyDescent="0.3">
      <c r="A70" s="1">
        <v>20</v>
      </c>
      <c r="B70" s="5">
        <v>0.6875</v>
      </c>
      <c r="C70" s="1" t="s">
        <v>22</v>
      </c>
      <c r="D70" s="1">
        <v>9</v>
      </c>
      <c r="E70" s="1">
        <v>2</v>
      </c>
      <c r="F70" s="1" t="s">
        <v>78</v>
      </c>
      <c r="G70" s="1">
        <v>50.32</v>
      </c>
      <c r="H70" s="1">
        <f>1+COUNTIFS(A:A,A70,G:G,"&gt;"&amp;G70)</f>
        <v>5</v>
      </c>
      <c r="I70" s="2">
        <f>AVERAGEIF(A:A,A70,G:G)</f>
        <v>47.084166666666675</v>
      </c>
      <c r="J70" s="2">
        <f t="shared" si="32"/>
        <v>3.2358333333333249</v>
      </c>
      <c r="K70" s="2">
        <f t="shared" si="33"/>
        <v>93.235833333333318</v>
      </c>
      <c r="L70" s="2">
        <f t="shared" si="34"/>
        <v>268.84903126645355</v>
      </c>
      <c r="M70" s="2">
        <f>SUMIF(A:A,A70,L:L)</f>
        <v>3264.2180357014499</v>
      </c>
      <c r="N70" s="3">
        <f t="shared" si="35"/>
        <v>8.2362461185495048E-2</v>
      </c>
      <c r="O70" s="6">
        <f t="shared" si="36"/>
        <v>12.141453589491704</v>
      </c>
      <c r="P70" s="3">
        <f t="shared" si="37"/>
        <v>8.2362461185495048E-2</v>
      </c>
      <c r="Q70" s="3">
        <f>IF(ISNUMBER(P70),SUMIF(A:A,A70,P:P),"")</f>
        <v>0.92359977826145345</v>
      </c>
      <c r="R70" s="3">
        <f t="shared" si="38"/>
        <v>8.9175488262384375E-2</v>
      </c>
      <c r="S70" s="7">
        <f t="shared" si="39"/>
        <v>11.213843843026265</v>
      </c>
    </row>
    <row r="71" spans="1:19" x14ac:dyDescent="0.3">
      <c r="A71" s="1">
        <v>20</v>
      </c>
      <c r="B71" s="5">
        <v>0.6875</v>
      </c>
      <c r="C71" s="1" t="s">
        <v>22</v>
      </c>
      <c r="D71" s="1">
        <v>9</v>
      </c>
      <c r="E71" s="1">
        <v>3</v>
      </c>
      <c r="F71" s="1" t="s">
        <v>79</v>
      </c>
      <c r="G71" s="1">
        <v>49.35</v>
      </c>
      <c r="H71" s="1">
        <f>1+COUNTIFS(A:A,A71,G:G,"&gt;"&amp;G71)</f>
        <v>6</v>
      </c>
      <c r="I71" s="2">
        <f>AVERAGEIF(A:A,A71,G:G)</f>
        <v>47.084166666666675</v>
      </c>
      <c r="J71" s="2">
        <f t="shared" si="32"/>
        <v>2.265833333333326</v>
      </c>
      <c r="K71" s="2">
        <f t="shared" si="33"/>
        <v>92.265833333333319</v>
      </c>
      <c r="L71" s="2">
        <f t="shared" si="34"/>
        <v>253.64863942182768</v>
      </c>
      <c r="M71" s="2">
        <f>SUMIF(A:A,A71,L:L)</f>
        <v>3264.2180357014499</v>
      </c>
      <c r="N71" s="3">
        <f t="shared" si="35"/>
        <v>7.7705789456347069E-2</v>
      </c>
      <c r="O71" s="6">
        <f t="shared" si="36"/>
        <v>12.869053991939326</v>
      </c>
      <c r="P71" s="3">
        <f t="shared" si="37"/>
        <v>7.7705789456347069E-2</v>
      </c>
      <c r="Q71" s="3">
        <f>IF(ISNUMBER(P71),SUMIF(A:A,A71,P:P),"")</f>
        <v>0.92359977826145345</v>
      </c>
      <c r="R71" s="3">
        <f t="shared" si="38"/>
        <v>8.4133616405384248E-2</v>
      </c>
      <c r="S71" s="7">
        <f t="shared" si="39"/>
        <v>11.885855413389832</v>
      </c>
    </row>
    <row r="72" spans="1:19" x14ac:dyDescent="0.3">
      <c r="A72" s="1">
        <v>20</v>
      </c>
      <c r="B72" s="5">
        <v>0.6875</v>
      </c>
      <c r="C72" s="1" t="s">
        <v>22</v>
      </c>
      <c r="D72" s="1">
        <v>9</v>
      </c>
      <c r="E72" s="1">
        <v>16</v>
      </c>
      <c r="F72" s="1" t="s">
        <v>88</v>
      </c>
      <c r="G72" s="1">
        <v>49.19</v>
      </c>
      <c r="H72" s="1">
        <f>1+COUNTIFS(A:A,A72,G:G,"&gt;"&amp;G72)</f>
        <v>7</v>
      </c>
      <c r="I72" s="2">
        <f>AVERAGEIF(A:A,A72,G:G)</f>
        <v>47.084166666666675</v>
      </c>
      <c r="J72" s="2">
        <f t="shared" si="32"/>
        <v>2.1058333333333223</v>
      </c>
      <c r="K72" s="2">
        <f t="shared" si="33"/>
        <v>92.105833333333322</v>
      </c>
      <c r="L72" s="2">
        <f t="shared" si="34"/>
        <v>251.22526330026173</v>
      </c>
      <c r="M72" s="2">
        <f>SUMIF(A:A,A72,L:L)</f>
        <v>3264.2180357014499</v>
      </c>
      <c r="N72" s="3">
        <f t="shared" si="35"/>
        <v>7.696338312960635E-2</v>
      </c>
      <c r="O72" s="6">
        <f t="shared" si="36"/>
        <v>12.993191818452157</v>
      </c>
      <c r="P72" s="3">
        <f t="shared" si="37"/>
        <v>7.696338312960635E-2</v>
      </c>
      <c r="Q72" s="3">
        <f>IF(ISNUMBER(P72),SUMIF(A:A,A72,P:P),"")</f>
        <v>0.92359977826145345</v>
      </c>
      <c r="R72" s="3">
        <f t="shared" si="38"/>
        <v>8.3329798188647344E-2</v>
      </c>
      <c r="S72" s="7">
        <f t="shared" si="39"/>
        <v>12.000509082430943</v>
      </c>
    </row>
    <row r="73" spans="1:19" x14ac:dyDescent="0.3">
      <c r="A73" s="1">
        <v>20</v>
      </c>
      <c r="B73" s="5">
        <v>0.6875</v>
      </c>
      <c r="C73" s="1" t="s">
        <v>22</v>
      </c>
      <c r="D73" s="1">
        <v>9</v>
      </c>
      <c r="E73" s="1">
        <v>11</v>
      </c>
      <c r="F73" s="1" t="s">
        <v>84</v>
      </c>
      <c r="G73" s="1">
        <v>46.25</v>
      </c>
      <c r="H73" s="1">
        <f>1+COUNTIFS(A:A,A73,G:G,"&gt;"&amp;G73)</f>
        <v>8</v>
      </c>
      <c r="I73" s="2">
        <f>AVERAGEIF(A:A,A73,G:G)</f>
        <v>47.084166666666675</v>
      </c>
      <c r="J73" s="2">
        <f t="shared" si="32"/>
        <v>-0.83416666666667538</v>
      </c>
      <c r="K73" s="2">
        <f t="shared" si="33"/>
        <v>89.165833333333325</v>
      </c>
      <c r="L73" s="2">
        <f t="shared" si="34"/>
        <v>210.59776771503687</v>
      </c>
      <c r="M73" s="2">
        <f>SUMIF(A:A,A73,L:L)</f>
        <v>3264.2180357014499</v>
      </c>
      <c r="N73" s="3">
        <f t="shared" si="35"/>
        <v>6.4517065162830456E-2</v>
      </c>
      <c r="O73" s="6">
        <f t="shared" si="36"/>
        <v>15.499775097893318</v>
      </c>
      <c r="P73" s="3">
        <f t="shared" si="37"/>
        <v>6.4517065162830456E-2</v>
      </c>
      <c r="Q73" s="3">
        <f>IF(ISNUMBER(P73),SUMIF(A:A,A73,P:P),"")</f>
        <v>0.92359977826145345</v>
      </c>
      <c r="R73" s="3">
        <f t="shared" si="38"/>
        <v>6.9853920151729296E-2</v>
      </c>
      <c r="S73" s="7">
        <f t="shared" si="39"/>
        <v>14.315588843516668</v>
      </c>
    </row>
    <row r="74" spans="1:19" x14ac:dyDescent="0.3">
      <c r="A74" s="1">
        <v>20</v>
      </c>
      <c r="B74" s="5">
        <v>0.6875</v>
      </c>
      <c r="C74" s="1" t="s">
        <v>22</v>
      </c>
      <c r="D74" s="1">
        <v>9</v>
      </c>
      <c r="E74" s="1">
        <v>13</v>
      </c>
      <c r="F74" s="1" t="s">
        <v>85</v>
      </c>
      <c r="G74" s="1">
        <v>43.81</v>
      </c>
      <c r="H74" s="1">
        <f>1+COUNTIFS(A:A,A74,G:G,"&gt;"&amp;G74)</f>
        <v>9</v>
      </c>
      <c r="I74" s="2">
        <f>AVERAGEIF(A:A,A74,G:G)</f>
        <v>47.084166666666675</v>
      </c>
      <c r="J74" s="2">
        <f t="shared" si="32"/>
        <v>-3.2741666666666731</v>
      </c>
      <c r="K74" s="2">
        <f t="shared" si="33"/>
        <v>86.725833333333327</v>
      </c>
      <c r="L74" s="2">
        <f t="shared" si="34"/>
        <v>181.91690192837504</v>
      </c>
      <c r="M74" s="2">
        <f>SUMIF(A:A,A74,L:L)</f>
        <v>3264.2180357014499</v>
      </c>
      <c r="N74" s="3">
        <f t="shared" si="35"/>
        <v>5.5730622139425437E-2</v>
      </c>
      <c r="O74" s="6">
        <f t="shared" si="36"/>
        <v>17.943456606284165</v>
      </c>
      <c r="P74" s="3">
        <f t="shared" si="37"/>
        <v>5.5730622139425437E-2</v>
      </c>
      <c r="Q74" s="3">
        <f>IF(ISNUMBER(P74),SUMIF(A:A,A74,P:P),"")</f>
        <v>0.92359977826145345</v>
      </c>
      <c r="R74" s="3">
        <f t="shared" si="38"/>
        <v>6.034066210402355E-2</v>
      </c>
      <c r="S74" s="7">
        <f t="shared" si="39"/>
        <v>16.572572542808068</v>
      </c>
    </row>
    <row r="75" spans="1:19" x14ac:dyDescent="0.3">
      <c r="A75" s="1">
        <v>20</v>
      </c>
      <c r="B75" s="5">
        <v>0.6875</v>
      </c>
      <c r="C75" s="1" t="s">
        <v>22</v>
      </c>
      <c r="D75" s="1">
        <v>9</v>
      </c>
      <c r="E75" s="1">
        <v>15</v>
      </c>
      <c r="F75" s="1" t="s">
        <v>87</v>
      </c>
      <c r="G75" s="1">
        <v>37.39</v>
      </c>
      <c r="H75" s="1">
        <f>1+COUNTIFS(A:A,A75,G:G,"&gt;"&amp;G75)</f>
        <v>10</v>
      </c>
      <c r="I75" s="2">
        <f>AVERAGEIF(A:A,A75,G:G)</f>
        <v>47.084166666666675</v>
      </c>
      <c r="J75" s="2">
        <f t="shared" si="32"/>
        <v>-9.6941666666666748</v>
      </c>
      <c r="K75" s="2">
        <f t="shared" si="33"/>
        <v>80.305833333333325</v>
      </c>
      <c r="L75" s="2">
        <f t="shared" si="34"/>
        <v>123.76071703474415</v>
      </c>
      <c r="M75" s="2">
        <f>SUMIF(A:A,A75,L:L)</f>
        <v>3264.2180357014499</v>
      </c>
      <c r="N75" s="3">
        <f t="shared" si="35"/>
        <v>3.791435366177956E-2</v>
      </c>
      <c r="O75" s="6">
        <f t="shared" si="36"/>
        <v>26.375235324348232</v>
      </c>
      <c r="P75" s="3" t="str">
        <f t="shared" si="37"/>
        <v/>
      </c>
      <c r="Q75" s="3" t="str">
        <f>IF(ISNUMBER(P75),SUMIF(A:A,A75,P:P),"")</f>
        <v/>
      </c>
      <c r="R75" s="3" t="str">
        <f t="shared" si="38"/>
        <v/>
      </c>
      <c r="S75" s="7" t="str">
        <f t="shared" si="39"/>
        <v/>
      </c>
    </row>
    <row r="76" spans="1:19" x14ac:dyDescent="0.3">
      <c r="A76" s="1">
        <v>20</v>
      </c>
      <c r="B76" s="5">
        <v>0.6875</v>
      </c>
      <c r="C76" s="1" t="s">
        <v>22</v>
      </c>
      <c r="D76" s="1">
        <v>9</v>
      </c>
      <c r="E76" s="1">
        <v>17</v>
      </c>
      <c r="F76" s="1" t="s">
        <v>89</v>
      </c>
      <c r="G76" s="1">
        <v>29.23</v>
      </c>
      <c r="H76" s="1">
        <f>1+COUNTIFS(A:A,A76,G:G,"&gt;"&amp;G76)</f>
        <v>11</v>
      </c>
      <c r="I76" s="2">
        <f>AVERAGEIF(A:A,A76,G:G)</f>
        <v>47.084166666666675</v>
      </c>
      <c r="J76" s="2">
        <f t="shared" si="32"/>
        <v>-17.854166666666675</v>
      </c>
      <c r="K76" s="2">
        <f t="shared" si="33"/>
        <v>72.145833333333329</v>
      </c>
      <c r="L76" s="2">
        <f t="shared" si="34"/>
        <v>75.849415517735949</v>
      </c>
      <c r="M76" s="2">
        <f>SUMIF(A:A,A76,L:L)</f>
        <v>3264.2180357014499</v>
      </c>
      <c r="N76" s="3">
        <f t="shared" si="35"/>
        <v>2.3236626563591857E-2</v>
      </c>
      <c r="O76" s="6">
        <f t="shared" si="36"/>
        <v>43.035506779062452</v>
      </c>
      <c r="P76" s="3" t="str">
        <f t="shared" si="37"/>
        <v/>
      </c>
      <c r="Q76" s="3" t="str">
        <f>IF(ISNUMBER(P76),SUMIF(A:A,A76,P:P),"")</f>
        <v/>
      </c>
      <c r="R76" s="3" t="str">
        <f t="shared" si="38"/>
        <v/>
      </c>
      <c r="S76" s="7" t="str">
        <f t="shared" si="39"/>
        <v/>
      </c>
    </row>
    <row r="77" spans="1:19" x14ac:dyDescent="0.3">
      <c r="A77" s="1">
        <v>20</v>
      </c>
      <c r="B77" s="5">
        <v>0.6875</v>
      </c>
      <c r="C77" s="1" t="s">
        <v>22</v>
      </c>
      <c r="D77" s="1">
        <v>9</v>
      </c>
      <c r="E77" s="1">
        <v>14</v>
      </c>
      <c r="F77" s="1" t="s">
        <v>86</v>
      </c>
      <c r="G77" s="1">
        <v>22.21</v>
      </c>
      <c r="H77" s="1">
        <f>1+COUNTIFS(A:A,A77,G:G,"&gt;"&amp;G77)</f>
        <v>12</v>
      </c>
      <c r="I77" s="2">
        <f>AVERAGEIF(A:A,A77,G:G)</f>
        <v>47.084166666666675</v>
      </c>
      <c r="J77" s="2">
        <f t="shared" si="32"/>
        <v>-24.874166666666675</v>
      </c>
      <c r="K77" s="2">
        <f t="shared" si="33"/>
        <v>65.125833333333333</v>
      </c>
      <c r="L77" s="2">
        <f t="shared" si="34"/>
        <v>49.776849178074109</v>
      </c>
      <c r="M77" s="2">
        <f>SUMIF(A:A,A77,L:L)</f>
        <v>3264.2180357014499</v>
      </c>
      <c r="N77" s="3">
        <f t="shared" si="35"/>
        <v>1.5249241513175308E-2</v>
      </c>
      <c r="O77" s="6">
        <f t="shared" si="36"/>
        <v>65.577032086219006</v>
      </c>
      <c r="P77" s="3" t="str">
        <f t="shared" si="37"/>
        <v/>
      </c>
      <c r="Q77" s="3" t="str">
        <f>IF(ISNUMBER(P77),SUMIF(A:A,A77,P:P),"")</f>
        <v/>
      </c>
      <c r="R77" s="3" t="str">
        <f t="shared" si="38"/>
        <v/>
      </c>
      <c r="S77" s="7" t="str">
        <f t="shared" si="39"/>
        <v/>
      </c>
    </row>
  </sheetData>
  <autoFilter ref="A7:S30" xr:uid="{00000000-0009-0000-0000-000000000000}"/>
  <sortState xmlns:xlrd2="http://schemas.microsoft.com/office/spreadsheetml/2017/richdata2" ref="A8:T77">
    <sortCondition ref="B8:B77"/>
    <sortCondition ref="H8:H77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31:G1048576 G7">
    <cfRule type="colorScale" priority="1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30"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93" fitToHeight="0" orientation="portrait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11072022 - Donald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2022-07-10T23:55:19Z</cp:lastPrinted>
  <dcterms:created xsi:type="dcterms:W3CDTF">2016-03-11T05:58:01Z</dcterms:created>
  <dcterms:modified xsi:type="dcterms:W3CDTF">2022-07-10T23:55:29Z</dcterms:modified>
</cp:coreProperties>
</file>