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23CF82BA-81EC-4B51-BE4C-CC73C8B81E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5112022 - Newcastle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15112022 - Newcastle'!$A$7:$S$29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" l="1"/>
  <c r="I49" i="1"/>
  <c r="J49" i="1" s="1"/>
  <c r="K49" i="1" s="1"/>
  <c r="L49" i="1" s="1"/>
  <c r="H47" i="1"/>
  <c r="I47" i="1"/>
  <c r="J47" i="1" s="1"/>
  <c r="K47" i="1" s="1"/>
  <c r="L47" i="1" s="1"/>
  <c r="H52" i="1"/>
  <c r="I52" i="1"/>
  <c r="J52" i="1" s="1"/>
  <c r="K52" i="1" s="1"/>
  <c r="L52" i="1" s="1"/>
  <c r="H50" i="1"/>
  <c r="I50" i="1"/>
  <c r="J50" i="1" s="1"/>
  <c r="K50" i="1" s="1"/>
  <c r="L50" i="1" s="1"/>
  <c r="H48" i="1"/>
  <c r="I48" i="1"/>
  <c r="J48" i="1" s="1"/>
  <c r="K48" i="1" s="1"/>
  <c r="L48" i="1" s="1"/>
  <c r="H53" i="1"/>
  <c r="I53" i="1"/>
  <c r="J53" i="1" s="1"/>
  <c r="K53" i="1" s="1"/>
  <c r="L53" i="1" s="1"/>
  <c r="H51" i="1"/>
  <c r="I51" i="1"/>
  <c r="J51" i="1" s="1"/>
  <c r="K51" i="1" s="1"/>
  <c r="L51" i="1" s="1"/>
  <c r="H55" i="1"/>
  <c r="I55" i="1"/>
  <c r="J55" i="1" s="1"/>
  <c r="K55" i="1" s="1"/>
  <c r="L55" i="1" s="1"/>
  <c r="H54" i="1"/>
  <c r="I54" i="1"/>
  <c r="J54" i="1" s="1"/>
  <c r="K54" i="1" s="1"/>
  <c r="L54" i="1" s="1"/>
  <c r="H56" i="1"/>
  <c r="I56" i="1"/>
  <c r="J56" i="1" s="1"/>
  <c r="K56" i="1" s="1"/>
  <c r="L56" i="1" s="1"/>
  <c r="H12" i="1"/>
  <c r="I12" i="1"/>
  <c r="J12" i="1" s="1"/>
  <c r="K12" i="1" s="1"/>
  <c r="L12" i="1" s="1"/>
  <c r="H9" i="1"/>
  <c r="I9" i="1"/>
  <c r="J9" i="1" s="1"/>
  <c r="K9" i="1" s="1"/>
  <c r="L9" i="1" s="1"/>
  <c r="H8" i="1"/>
  <c r="I8" i="1"/>
  <c r="J8" i="1" s="1"/>
  <c r="K8" i="1" s="1"/>
  <c r="L8" i="1" s="1"/>
  <c r="H10" i="1"/>
  <c r="I10" i="1"/>
  <c r="J10" i="1" s="1"/>
  <c r="K10" i="1" s="1"/>
  <c r="L10" i="1" s="1"/>
  <c r="H14" i="1"/>
  <c r="I14" i="1"/>
  <c r="J14" i="1" s="1"/>
  <c r="K14" i="1" s="1"/>
  <c r="L14" i="1" s="1"/>
  <c r="H13" i="1"/>
  <c r="I13" i="1"/>
  <c r="J13" i="1" s="1"/>
  <c r="K13" i="1" s="1"/>
  <c r="L13" i="1" s="1"/>
  <c r="H11" i="1"/>
  <c r="I11" i="1"/>
  <c r="J11" i="1" s="1"/>
  <c r="K11" i="1" s="1"/>
  <c r="L11" i="1" s="1"/>
  <c r="H17" i="1"/>
  <c r="I17" i="1"/>
  <c r="J17" i="1" s="1"/>
  <c r="K17" i="1" s="1"/>
  <c r="L17" i="1" s="1"/>
  <c r="H18" i="1"/>
  <c r="I18" i="1"/>
  <c r="J18" i="1" s="1"/>
  <c r="K18" i="1" s="1"/>
  <c r="L18" i="1" s="1"/>
  <c r="H20" i="1"/>
  <c r="I20" i="1"/>
  <c r="J20" i="1" s="1"/>
  <c r="K20" i="1" s="1"/>
  <c r="L20" i="1" s="1"/>
  <c r="H16" i="1"/>
  <c r="I16" i="1"/>
  <c r="J16" i="1" s="1"/>
  <c r="K16" i="1" s="1"/>
  <c r="L16" i="1" s="1"/>
  <c r="H19" i="1"/>
  <c r="I19" i="1"/>
  <c r="J19" i="1" s="1"/>
  <c r="K19" i="1" s="1"/>
  <c r="L19" i="1" s="1"/>
  <c r="H21" i="1"/>
  <c r="I21" i="1"/>
  <c r="J21" i="1" s="1"/>
  <c r="K21" i="1" s="1"/>
  <c r="L21" i="1" s="1"/>
  <c r="H22" i="1"/>
  <c r="I22" i="1"/>
  <c r="J22" i="1" s="1"/>
  <c r="K22" i="1" s="1"/>
  <c r="L22" i="1" s="1"/>
  <c r="H29" i="1"/>
  <c r="I29" i="1"/>
  <c r="J29" i="1" s="1"/>
  <c r="K29" i="1" s="1"/>
  <c r="L29" i="1" s="1"/>
  <c r="H28" i="1"/>
  <c r="I28" i="1"/>
  <c r="J28" i="1" s="1"/>
  <c r="K28" i="1" s="1"/>
  <c r="L28" i="1" s="1"/>
  <c r="H26" i="1"/>
  <c r="I26" i="1"/>
  <c r="J26" i="1" s="1"/>
  <c r="K26" i="1" s="1"/>
  <c r="L26" i="1" s="1"/>
  <c r="H24" i="1"/>
  <c r="I24" i="1"/>
  <c r="J24" i="1" s="1"/>
  <c r="K24" i="1" s="1"/>
  <c r="L24" i="1" s="1"/>
  <c r="H27" i="1"/>
  <c r="I27" i="1"/>
  <c r="J27" i="1" s="1"/>
  <c r="K27" i="1" s="1"/>
  <c r="L27" i="1" s="1"/>
  <c r="H25" i="1"/>
  <c r="I25" i="1"/>
  <c r="J25" i="1" s="1"/>
  <c r="K25" i="1" s="1"/>
  <c r="L25" i="1" s="1"/>
  <c r="H31" i="1"/>
  <c r="I31" i="1"/>
  <c r="J31" i="1" s="1"/>
  <c r="K31" i="1" s="1"/>
  <c r="L31" i="1" s="1"/>
  <c r="H30" i="1"/>
  <c r="I30" i="1"/>
  <c r="J30" i="1" s="1"/>
  <c r="K30" i="1" s="1"/>
  <c r="L30" i="1" s="1"/>
  <c r="H32" i="1"/>
  <c r="I32" i="1"/>
  <c r="J32" i="1" s="1"/>
  <c r="K32" i="1" s="1"/>
  <c r="L32" i="1" s="1"/>
  <c r="H33" i="1"/>
  <c r="I33" i="1"/>
  <c r="J33" i="1" s="1"/>
  <c r="K33" i="1" s="1"/>
  <c r="L33" i="1" s="1"/>
  <c r="H38" i="1"/>
  <c r="I38" i="1"/>
  <c r="J38" i="1" s="1"/>
  <c r="K38" i="1" s="1"/>
  <c r="L38" i="1" s="1"/>
  <c r="H44" i="1"/>
  <c r="I44" i="1"/>
  <c r="J44" i="1" s="1"/>
  <c r="K44" i="1" s="1"/>
  <c r="L44" i="1" s="1"/>
  <c r="H36" i="1"/>
  <c r="I36" i="1"/>
  <c r="J36" i="1" s="1"/>
  <c r="K36" i="1" s="1"/>
  <c r="L36" i="1" s="1"/>
  <c r="H39" i="1"/>
  <c r="I39" i="1"/>
  <c r="J39" i="1" s="1"/>
  <c r="K39" i="1" s="1"/>
  <c r="L39" i="1" s="1"/>
  <c r="H41" i="1"/>
  <c r="I41" i="1"/>
  <c r="J41" i="1" s="1"/>
  <c r="K41" i="1" s="1"/>
  <c r="L41" i="1" s="1"/>
  <c r="H40" i="1"/>
  <c r="I40" i="1"/>
  <c r="J40" i="1" s="1"/>
  <c r="K40" i="1" s="1"/>
  <c r="L40" i="1" s="1"/>
  <c r="H42" i="1"/>
  <c r="I42" i="1"/>
  <c r="J42" i="1" s="1"/>
  <c r="K42" i="1" s="1"/>
  <c r="L42" i="1" s="1"/>
  <c r="H37" i="1"/>
  <c r="I37" i="1"/>
  <c r="J37" i="1" s="1"/>
  <c r="K37" i="1" s="1"/>
  <c r="L37" i="1" s="1"/>
  <c r="H45" i="1"/>
  <c r="I45" i="1"/>
  <c r="J45" i="1" s="1"/>
  <c r="K45" i="1" s="1"/>
  <c r="L45" i="1" s="1"/>
  <c r="H35" i="1"/>
  <c r="I35" i="1"/>
  <c r="J35" i="1" s="1"/>
  <c r="K35" i="1" s="1"/>
  <c r="L35" i="1" s="1"/>
  <c r="H43" i="1"/>
  <c r="I43" i="1"/>
  <c r="J43" i="1" s="1"/>
  <c r="K43" i="1" s="1"/>
  <c r="L43" i="1" s="1"/>
  <c r="M48" i="1" l="1"/>
  <c r="N48" i="1" s="1"/>
  <c r="O48" i="1" s="1"/>
  <c r="P48" i="1" s="1"/>
  <c r="M54" i="1"/>
  <c r="N54" i="1" s="1"/>
  <c r="O54" i="1" s="1"/>
  <c r="P54" i="1" s="1"/>
  <c r="M56" i="1"/>
  <c r="N56" i="1" s="1"/>
  <c r="O56" i="1" s="1"/>
  <c r="P56" i="1" s="1"/>
  <c r="M47" i="1"/>
  <c r="N47" i="1" s="1"/>
  <c r="O47" i="1" s="1"/>
  <c r="P47" i="1" s="1"/>
  <c r="M50" i="1"/>
  <c r="N50" i="1" s="1"/>
  <c r="O50" i="1" s="1"/>
  <c r="P50" i="1" s="1"/>
  <c r="M55" i="1"/>
  <c r="N55" i="1" s="1"/>
  <c r="O55" i="1" s="1"/>
  <c r="P55" i="1" s="1"/>
  <c r="M51" i="1"/>
  <c r="N51" i="1" s="1"/>
  <c r="O51" i="1" s="1"/>
  <c r="P51" i="1" s="1"/>
  <c r="M49" i="1"/>
  <c r="N49" i="1" s="1"/>
  <c r="O49" i="1" s="1"/>
  <c r="P49" i="1" s="1"/>
  <c r="M52" i="1"/>
  <c r="N52" i="1" s="1"/>
  <c r="O52" i="1" s="1"/>
  <c r="P52" i="1" s="1"/>
  <c r="M53" i="1"/>
  <c r="N53" i="1" s="1"/>
  <c r="O53" i="1" s="1"/>
  <c r="P53" i="1" s="1"/>
  <c r="M42" i="1"/>
  <c r="N42" i="1" s="1"/>
  <c r="O42" i="1" s="1"/>
  <c r="P42" i="1" s="1"/>
  <c r="M35" i="1"/>
  <c r="N35" i="1" s="1"/>
  <c r="O35" i="1" s="1"/>
  <c r="P35" i="1" s="1"/>
  <c r="M45" i="1"/>
  <c r="N45" i="1" s="1"/>
  <c r="O45" i="1" s="1"/>
  <c r="P45" i="1" s="1"/>
  <c r="M37" i="1"/>
  <c r="N37" i="1" s="1"/>
  <c r="O37" i="1" s="1"/>
  <c r="P37" i="1" s="1"/>
  <c r="M43" i="1"/>
  <c r="N43" i="1" s="1"/>
  <c r="O43" i="1" s="1"/>
  <c r="P43" i="1" s="1"/>
  <c r="M41" i="1"/>
  <c r="N41" i="1" s="1"/>
  <c r="O41" i="1" s="1"/>
  <c r="P41" i="1" s="1"/>
  <c r="M40" i="1"/>
  <c r="N40" i="1" s="1"/>
  <c r="O40" i="1" s="1"/>
  <c r="P40" i="1" s="1"/>
  <c r="M36" i="1"/>
  <c r="N36" i="1" s="1"/>
  <c r="O36" i="1" s="1"/>
  <c r="P36" i="1" s="1"/>
  <c r="M39" i="1"/>
  <c r="N39" i="1" s="1"/>
  <c r="O39" i="1" s="1"/>
  <c r="P39" i="1" s="1"/>
  <c r="M38" i="1"/>
  <c r="N38" i="1" s="1"/>
  <c r="O38" i="1" s="1"/>
  <c r="P38" i="1" s="1"/>
  <c r="M29" i="1"/>
  <c r="N29" i="1" s="1"/>
  <c r="O29" i="1" s="1"/>
  <c r="P29" i="1" s="1"/>
  <c r="M24" i="1"/>
  <c r="N24" i="1" s="1"/>
  <c r="O24" i="1" s="1"/>
  <c r="P24" i="1" s="1"/>
  <c r="M26" i="1"/>
  <c r="N26" i="1" s="1"/>
  <c r="O26" i="1" s="1"/>
  <c r="P26" i="1" s="1"/>
  <c r="M25" i="1"/>
  <c r="N25" i="1" s="1"/>
  <c r="O25" i="1" s="1"/>
  <c r="P25" i="1" s="1"/>
  <c r="M28" i="1"/>
  <c r="N28" i="1" s="1"/>
  <c r="O28" i="1" s="1"/>
  <c r="P28" i="1" s="1"/>
  <c r="M27" i="1"/>
  <c r="N27" i="1" s="1"/>
  <c r="O27" i="1" s="1"/>
  <c r="P27" i="1" s="1"/>
  <c r="M44" i="1"/>
  <c r="N44" i="1" s="1"/>
  <c r="O44" i="1" s="1"/>
  <c r="P44" i="1" s="1"/>
  <c r="M16" i="1"/>
  <c r="N16" i="1" s="1"/>
  <c r="O16" i="1" s="1"/>
  <c r="P16" i="1" s="1"/>
  <c r="M20" i="1"/>
  <c r="N20" i="1" s="1"/>
  <c r="O20" i="1" s="1"/>
  <c r="P20" i="1" s="1"/>
  <c r="M21" i="1"/>
  <c r="N21" i="1" s="1"/>
  <c r="O21" i="1" s="1"/>
  <c r="P21" i="1" s="1"/>
  <c r="M18" i="1"/>
  <c r="N18" i="1" s="1"/>
  <c r="O18" i="1" s="1"/>
  <c r="P18" i="1" s="1"/>
  <c r="M19" i="1"/>
  <c r="N19" i="1" s="1"/>
  <c r="O19" i="1" s="1"/>
  <c r="P19" i="1" s="1"/>
  <c r="M22" i="1"/>
  <c r="N22" i="1" s="1"/>
  <c r="O22" i="1" s="1"/>
  <c r="P22" i="1" s="1"/>
  <c r="M8" i="1"/>
  <c r="N8" i="1" s="1"/>
  <c r="O8" i="1" s="1"/>
  <c r="P8" i="1" s="1"/>
  <c r="M17" i="1"/>
  <c r="N17" i="1" s="1"/>
  <c r="O17" i="1" s="1"/>
  <c r="P17" i="1" s="1"/>
  <c r="M9" i="1"/>
  <c r="N9" i="1" s="1"/>
  <c r="O9" i="1" s="1"/>
  <c r="P9" i="1" s="1"/>
  <c r="M14" i="1"/>
  <c r="N14" i="1" s="1"/>
  <c r="O14" i="1" s="1"/>
  <c r="P14" i="1" s="1"/>
  <c r="M11" i="1"/>
  <c r="N11" i="1" s="1"/>
  <c r="O11" i="1" s="1"/>
  <c r="P11" i="1" s="1"/>
  <c r="M10" i="1"/>
  <c r="N10" i="1" s="1"/>
  <c r="O10" i="1" s="1"/>
  <c r="P10" i="1" s="1"/>
  <c r="M13" i="1"/>
  <c r="N13" i="1" s="1"/>
  <c r="O13" i="1" s="1"/>
  <c r="P13" i="1" s="1"/>
  <c r="M30" i="1"/>
  <c r="N30" i="1" s="1"/>
  <c r="O30" i="1" s="1"/>
  <c r="P30" i="1" s="1"/>
  <c r="M31" i="1"/>
  <c r="N31" i="1" s="1"/>
  <c r="O31" i="1" s="1"/>
  <c r="P31" i="1" s="1"/>
  <c r="M33" i="1"/>
  <c r="N33" i="1" s="1"/>
  <c r="O33" i="1" s="1"/>
  <c r="P33" i="1" s="1"/>
  <c r="M32" i="1"/>
  <c r="N32" i="1" s="1"/>
  <c r="O32" i="1" s="1"/>
  <c r="P32" i="1" s="1"/>
  <c r="M12" i="1"/>
  <c r="N12" i="1" s="1"/>
  <c r="O12" i="1" s="1"/>
  <c r="P12" i="1" s="1"/>
  <c r="Q53" i="1" l="1"/>
  <c r="R53" i="1" s="1"/>
  <c r="S53" i="1" s="1"/>
  <c r="Q50" i="1"/>
  <c r="R50" i="1" s="1"/>
  <c r="S50" i="1" s="1"/>
  <c r="Q52" i="1"/>
  <c r="R52" i="1" s="1"/>
  <c r="S52" i="1" s="1"/>
  <c r="Q47" i="1"/>
  <c r="R47" i="1" s="1"/>
  <c r="S47" i="1" s="1"/>
  <c r="Q54" i="1"/>
  <c r="R54" i="1" s="1"/>
  <c r="S54" i="1" s="1"/>
  <c r="Q48" i="1"/>
  <c r="R48" i="1" s="1"/>
  <c r="S48" i="1" s="1"/>
  <c r="Q49" i="1"/>
  <c r="R49" i="1" s="1"/>
  <c r="S49" i="1" s="1"/>
  <c r="Q51" i="1"/>
  <c r="R51" i="1" s="1"/>
  <c r="S51" i="1" s="1"/>
  <c r="Q55" i="1"/>
  <c r="R55" i="1" s="1"/>
  <c r="S55" i="1" s="1"/>
  <c r="Q56" i="1"/>
  <c r="R56" i="1" s="1"/>
  <c r="S56" i="1" s="1"/>
  <c r="Q45" i="1"/>
  <c r="R45" i="1" s="1"/>
  <c r="S45" i="1" s="1"/>
  <c r="Q35" i="1"/>
  <c r="R35" i="1" s="1"/>
  <c r="S35" i="1" s="1"/>
  <c r="Q43" i="1"/>
  <c r="R43" i="1" s="1"/>
  <c r="S43" i="1" s="1"/>
  <c r="Q37" i="1"/>
  <c r="R37" i="1" s="1"/>
  <c r="S37" i="1" s="1"/>
  <c r="Q42" i="1"/>
  <c r="R42" i="1" s="1"/>
  <c r="S42" i="1" s="1"/>
  <c r="Q41" i="1"/>
  <c r="R41" i="1" s="1"/>
  <c r="S41" i="1" s="1"/>
  <c r="Q40" i="1"/>
  <c r="R40" i="1" s="1"/>
  <c r="S40" i="1" s="1"/>
  <c r="Q21" i="1"/>
  <c r="R21" i="1" s="1"/>
  <c r="S21" i="1" s="1"/>
  <c r="Q32" i="1"/>
  <c r="R32" i="1" s="1"/>
  <c r="S32" i="1" s="1"/>
  <c r="Q13" i="1"/>
  <c r="R13" i="1" s="1"/>
  <c r="S13" i="1" s="1"/>
  <c r="Q14" i="1"/>
  <c r="R14" i="1" s="1"/>
  <c r="S14" i="1" s="1"/>
  <c r="Q27" i="1"/>
  <c r="R27" i="1" s="1"/>
  <c r="S27" i="1" s="1"/>
  <c r="Q33" i="1"/>
  <c r="R33" i="1" s="1"/>
  <c r="S33" i="1" s="1"/>
  <c r="Q28" i="1"/>
  <c r="R28" i="1" s="1"/>
  <c r="S28" i="1" s="1"/>
  <c r="Q31" i="1"/>
  <c r="R31" i="1" s="1"/>
  <c r="S31" i="1" s="1"/>
  <c r="Q17" i="1"/>
  <c r="R17" i="1" s="1"/>
  <c r="S17" i="1" s="1"/>
  <c r="Q26" i="1"/>
  <c r="R26" i="1" s="1"/>
  <c r="S26" i="1" s="1"/>
  <c r="Q19" i="1"/>
  <c r="R19" i="1" s="1"/>
  <c r="S19" i="1" s="1"/>
  <c r="Q20" i="1"/>
  <c r="R20" i="1" s="1"/>
  <c r="S20" i="1" s="1"/>
  <c r="Q25" i="1"/>
  <c r="R25" i="1" s="1"/>
  <c r="S25" i="1" s="1"/>
  <c r="Q39" i="1"/>
  <c r="R39" i="1" s="1"/>
  <c r="S39" i="1" s="1"/>
  <c r="Q22" i="1"/>
  <c r="R22" i="1" s="1"/>
  <c r="S22" i="1" s="1"/>
  <c r="Q24" i="1"/>
  <c r="R24" i="1" s="1"/>
  <c r="S24" i="1" s="1"/>
  <c r="Q29" i="1"/>
  <c r="R29" i="1" s="1"/>
  <c r="S29" i="1" s="1"/>
  <c r="Q18" i="1"/>
  <c r="R18" i="1" s="1"/>
  <c r="S18" i="1" s="1"/>
  <c r="Q9" i="1"/>
  <c r="R9" i="1" s="1"/>
  <c r="S9" i="1" s="1"/>
  <c r="Q10" i="1"/>
  <c r="R10" i="1" s="1"/>
  <c r="S10" i="1" s="1"/>
  <c r="Q36" i="1"/>
  <c r="R36" i="1" s="1"/>
  <c r="S36" i="1" s="1"/>
  <c r="Q12" i="1"/>
  <c r="R12" i="1" s="1"/>
  <c r="S12" i="1" s="1"/>
  <c r="Q11" i="1"/>
  <c r="R11" i="1" s="1"/>
  <c r="S11" i="1" s="1"/>
  <c r="Q16" i="1"/>
  <c r="R16" i="1" s="1"/>
  <c r="S16" i="1" s="1"/>
  <c r="Q8" i="1"/>
  <c r="R8" i="1" s="1"/>
  <c r="S8" i="1" s="1"/>
  <c r="Q38" i="1"/>
  <c r="R38" i="1" s="1"/>
  <c r="S38" i="1" s="1"/>
  <c r="Q30" i="1"/>
  <c r="R30" i="1" s="1"/>
  <c r="S30" i="1" s="1"/>
  <c r="Q44" i="1"/>
  <c r="R44" i="1" s="1"/>
  <c r="S44" i="1" s="1"/>
</calcChain>
</file>

<file path=xl/sharedStrings.xml><?xml version="1.0" encoding="utf-8"?>
<sst xmlns="http://schemas.openxmlformats.org/spreadsheetml/2006/main" count="109" uniqueCount="65">
  <si>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</si>
  <si>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</si>
  <si>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</si>
  <si>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</si>
  <si>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</si>
  <si>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</si>
  <si>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</si>
  <si>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</si>
  <si>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</si>
  <si>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</si>
  <si>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</si>
  <si>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</si>
  <si>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</si>
  <si>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</si>
  <si>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</si>
  <si>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</si>
  <si>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</si>
  <si>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</si>
  <si>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</si>
  <si>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Blue Jager          </t>
  </si>
  <si>
    <t xml:space="preserve">Anchors Point       </t>
  </si>
  <si>
    <t xml:space="preserve">Ciao Uno            </t>
  </si>
  <si>
    <t xml:space="preserve">Wrathful            </t>
  </si>
  <si>
    <t xml:space="preserve">Supra Marnium       </t>
  </si>
  <si>
    <t xml:space="preserve">Tycoon Charger      </t>
  </si>
  <si>
    <t xml:space="preserve">Tiva Bay            </t>
  </si>
  <si>
    <t xml:space="preserve">Raoul               </t>
  </si>
  <si>
    <t>Newcastle</t>
  </si>
  <si>
    <t xml:space="preserve">Sequana             </t>
  </si>
  <si>
    <t xml:space="preserve">Arale               </t>
  </si>
  <si>
    <t xml:space="preserve">Irish Kisses        </t>
  </si>
  <si>
    <t xml:space="preserve">Flash Point         </t>
  </si>
  <si>
    <t xml:space="preserve">Linguee             </t>
  </si>
  <si>
    <t xml:space="preserve">Leggy Point         </t>
  </si>
  <si>
    <t xml:space="preserve">Oakfield Redgum     </t>
  </si>
  <si>
    <t xml:space="preserve">Dreamdeel           </t>
  </si>
  <si>
    <t xml:space="preserve">Viennoiserie        </t>
  </si>
  <si>
    <t xml:space="preserve">Desi Girl           </t>
  </si>
  <si>
    <t xml:space="preserve">Every Effort        </t>
  </si>
  <si>
    <t xml:space="preserve">Mosht Up            </t>
  </si>
  <si>
    <t xml:space="preserve">Greenheart          </t>
  </si>
  <si>
    <t xml:space="preserve">Aspen Chase         </t>
  </si>
  <si>
    <t xml:space="preserve">With Your Blessing  </t>
  </si>
  <si>
    <t xml:space="preserve">Vegas Raider        </t>
  </si>
  <si>
    <t xml:space="preserve">No Statement        </t>
  </si>
  <si>
    <t xml:space="preserve">Mr Polar            </t>
  </si>
  <si>
    <t xml:space="preserve">Isorich             </t>
  </si>
  <si>
    <t xml:space="preserve">Pantech             </t>
  </si>
  <si>
    <t xml:space="preserve">Maureens Legacy     </t>
  </si>
  <si>
    <t xml:space="preserve">Flexing             </t>
  </si>
  <si>
    <t xml:space="preserve">Ruberto             </t>
  </si>
  <si>
    <t xml:space="preserve">Boston Of Tuffy     </t>
  </si>
  <si>
    <t xml:space="preserve">Etreinte            </t>
  </si>
  <si>
    <t xml:space="preserve">Hillbilly Pickin    </t>
  </si>
  <si>
    <t xml:space="preserve">Mystic Girl         </t>
  </si>
  <si>
    <t xml:space="preserve">Chez Symphony       </t>
  </si>
  <si>
    <t xml:space="preserve">Ka Bling            </t>
  </si>
  <si>
    <t xml:space="preserve">Unrelenting         </t>
  </si>
  <si>
    <t xml:space="preserve">Plagiarized         </t>
  </si>
  <si>
    <t xml:space="preserve">Thisllbetheone      </t>
  </si>
  <si>
    <t xml:space="preserve">Uzziah              </t>
  </si>
  <si>
    <t xml:space="preserve">Fire And Ice        </t>
  </si>
  <si>
    <t xml:space="preserve">Writing Unexpected  </t>
  </si>
  <si>
    <t xml:space="preserve">Cushy               </t>
  </si>
  <si>
    <t xml:space="preserve">The Chosen One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</si>
</sst>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139467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D156FA-39FB-4714-4678-351495F21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22720" cy="1053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56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36" sqref="F3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33203125" style="9" bestFit="1" customWidth="1"/>
    <col min="7" max="7" width="11.88671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0.55208333333333337</v>
      </c>
      <c r="C8" s="1" t="s">
        <v>27</v>
      </c>
      <c r="D8" s="1">
        <v>1</v>
      </c>
      <c r="E8" s="1">
        <v>3</v>
      </c>
      <c r="F8" s="1" t="s">
        <v>30</v>
      </c>
      <c r="G8" s="1">
        <v>71.87</v>
      </c>
      <c r="H8" s="1">
        <f>1+COUNTIFS(A:A,A8,G:G,"&gt;"&amp;G8)</f>
        <v>1</v>
      </c>
      <c r="I8" s="2">
        <f>AVERAGEIF(A:A,A8,G:G)</f>
        <v>51.894285714285722</v>
      </c>
      <c r="J8" s="2">
        <f t="shared" ref="J8:J22" si="0">G8-I8</f>
        <v>19.975714285714282</v>
      </c>
      <c r="K8" s="2">
        <f t="shared" ref="K8:K22" si="1">90+J8</f>
        <v>109.97571428571428</v>
      </c>
      <c r="L8" s="2">
        <f t="shared" ref="L8:L22" si="2">EXP(0.06*K8)</f>
        <v>734.02483055979042</v>
      </c>
      <c r="M8" s="2">
        <f>SUMIF(A:A,A8,L:L)</f>
        <v>2011.7121098725622</v>
      </c>
      <c r="N8" s="3">
        <f t="shared" ref="N8:N22" si="3">L8/M8</f>
        <v>0.36487568323396402</v>
      </c>
      <c r="O8" s="6">
        <f t="shared" ref="O8:O22" si="4">1/N8</f>
        <v>2.7406594792418226</v>
      </c>
      <c r="P8" s="3">
        <f t="shared" ref="P8:P22" si="5">IF(O8&gt;21,"",N8)</f>
        <v>0.36487568323396402</v>
      </c>
      <c r="Q8" s="3">
        <f>IF(ISNUMBER(P8),SUMIF(A:A,A8,P:P),"")</f>
        <v>0.96985688009266635</v>
      </c>
      <c r="R8" s="3">
        <f t="shared" ref="R8:R22" si="6">IFERROR(P8*(1/Q8),"")</f>
        <v>0.37621600745782358</v>
      </c>
      <c r="S8" s="7">
        <f t="shared" ref="S8:S22" si="7">IFERROR(1/R8,"")</f>
        <v>2.6580474519338653</v>
      </c>
    </row>
    <row r="9" spans="1:19" x14ac:dyDescent="0.3">
      <c r="A9" s="1">
        <v>1</v>
      </c>
      <c r="B9" s="5">
        <v>0.55208333333333337</v>
      </c>
      <c r="C9" s="1" t="s">
        <v>27</v>
      </c>
      <c r="D9" s="1">
        <v>1</v>
      </c>
      <c r="E9" s="1">
        <v>2</v>
      </c>
      <c r="F9" s="1" t="s">
        <v>29</v>
      </c>
      <c r="G9" s="1">
        <v>61.34</v>
      </c>
      <c r="H9" s="1">
        <f>1+COUNTIFS(A:A,A9,G:G,"&gt;"&amp;G9)</f>
        <v>2</v>
      </c>
      <c r="I9" s="2">
        <f>AVERAGEIF(A:A,A9,G:G)</f>
        <v>51.894285714285722</v>
      </c>
      <c r="J9" s="2">
        <f t="shared" si="0"/>
        <v>9.4457142857142813</v>
      </c>
      <c r="K9" s="2">
        <f t="shared" si="1"/>
        <v>99.445714285714274</v>
      </c>
      <c r="L9" s="2">
        <f t="shared" si="2"/>
        <v>390.23255533580038</v>
      </c>
      <c r="M9" s="2">
        <f>SUMIF(A:A,A9,L:L)</f>
        <v>2011.7121098725622</v>
      </c>
      <c r="N9" s="3">
        <f t="shared" si="3"/>
        <v>0.19398031826756801</v>
      </c>
      <c r="O9" s="6">
        <f t="shared" si="4"/>
        <v>5.1551621779517012</v>
      </c>
      <c r="P9" s="3">
        <f t="shared" si="5"/>
        <v>0.19398031826756801</v>
      </c>
      <c r="Q9" s="3">
        <f>IF(ISNUMBER(P9),SUMIF(A:A,A9,P:P),"")</f>
        <v>0.96985688009266635</v>
      </c>
      <c r="R9" s="3">
        <f t="shared" si="6"/>
        <v>0.20000922017384037</v>
      </c>
      <c r="S9" s="7">
        <f t="shared" si="7"/>
        <v>4.9997695062799519</v>
      </c>
    </row>
    <row r="10" spans="1:19" x14ac:dyDescent="0.3">
      <c r="A10" s="1">
        <v>1</v>
      </c>
      <c r="B10" s="5">
        <v>0.55208333333333337</v>
      </c>
      <c r="C10" s="1" t="s">
        <v>27</v>
      </c>
      <c r="D10" s="1">
        <v>1</v>
      </c>
      <c r="E10" s="1">
        <v>4</v>
      </c>
      <c r="F10" s="1" t="s">
        <v>31</v>
      </c>
      <c r="G10" s="1">
        <v>56.52</v>
      </c>
      <c r="H10" s="1">
        <f>1+COUNTIFS(A:A,A10,G:G,"&gt;"&amp;G10)</f>
        <v>3</v>
      </c>
      <c r="I10" s="2">
        <f>AVERAGEIF(A:A,A10,G:G)</f>
        <v>51.894285714285722</v>
      </c>
      <c r="J10" s="2">
        <f t="shared" si="0"/>
        <v>4.625714285714281</v>
      </c>
      <c r="K10" s="2">
        <f t="shared" si="1"/>
        <v>94.625714285714281</v>
      </c>
      <c r="L10" s="2">
        <f t="shared" si="2"/>
        <v>292.23049494799812</v>
      </c>
      <c r="M10" s="2">
        <f>SUMIF(A:A,A10,L:L)</f>
        <v>2011.7121098725622</v>
      </c>
      <c r="N10" s="3">
        <f t="shared" si="3"/>
        <v>0.1452645701707837</v>
      </c>
      <c r="O10" s="6">
        <f t="shared" si="4"/>
        <v>6.8839910435443858</v>
      </c>
      <c r="P10" s="3">
        <f t="shared" si="5"/>
        <v>0.1452645701707837</v>
      </c>
      <c r="Q10" s="3">
        <f>IF(ISNUMBER(P10),SUMIF(A:A,A10,P:P),"")</f>
        <v>0.96985688009266635</v>
      </c>
      <c r="R10" s="3">
        <f t="shared" si="6"/>
        <v>0.14977938822984294</v>
      </c>
      <c r="S10" s="7">
        <f t="shared" si="7"/>
        <v>6.6764860760778166</v>
      </c>
    </row>
    <row r="11" spans="1:19" x14ac:dyDescent="0.3">
      <c r="A11" s="1">
        <v>1</v>
      </c>
      <c r="B11" s="5">
        <v>0.55208333333333337</v>
      </c>
      <c r="C11" s="1" t="s">
        <v>27</v>
      </c>
      <c r="D11" s="1">
        <v>1</v>
      </c>
      <c r="E11" s="1">
        <v>8</v>
      </c>
      <c r="F11" s="1" t="s">
        <v>33</v>
      </c>
      <c r="G11" s="1">
        <v>53.06</v>
      </c>
      <c r="H11" s="1">
        <f>1+COUNTIFS(A:A,A11,G:G,"&gt;"&amp;G11)</f>
        <v>4</v>
      </c>
      <c r="I11" s="2">
        <f>AVERAGEIF(A:A,A11,G:G)</f>
        <v>51.894285714285722</v>
      </c>
      <c r="J11" s="2">
        <f t="shared" si="0"/>
        <v>1.1657142857142802</v>
      </c>
      <c r="K11" s="2">
        <f t="shared" si="1"/>
        <v>91.165714285714273</v>
      </c>
      <c r="L11" s="2">
        <f t="shared" si="2"/>
        <v>237.44662399497713</v>
      </c>
      <c r="M11" s="2">
        <f>SUMIF(A:A,A11,L:L)</f>
        <v>2011.7121098725622</v>
      </c>
      <c r="N11" s="3">
        <f t="shared" si="3"/>
        <v>0.11803210948012779</v>
      </c>
      <c r="O11" s="6">
        <f t="shared" si="4"/>
        <v>8.4722708456580005</v>
      </c>
      <c r="P11" s="3">
        <f t="shared" si="5"/>
        <v>0.11803210948012779</v>
      </c>
      <c r="Q11" s="3">
        <f>IF(ISNUMBER(P11),SUMIF(A:A,A11,P:P),"")</f>
        <v>0.96985688009266635</v>
      </c>
      <c r="R11" s="3">
        <f t="shared" si="6"/>
        <v>0.12170054355736513</v>
      </c>
      <c r="S11" s="7">
        <f t="shared" si="7"/>
        <v>8.2168901696699237</v>
      </c>
    </row>
    <row r="12" spans="1:19" x14ac:dyDescent="0.3">
      <c r="A12" s="1">
        <v>1</v>
      </c>
      <c r="B12" s="5">
        <v>0.55208333333333337</v>
      </c>
      <c r="C12" s="1" t="s">
        <v>27</v>
      </c>
      <c r="D12" s="1">
        <v>1</v>
      </c>
      <c r="E12" s="1">
        <v>1</v>
      </c>
      <c r="F12" s="1" t="s">
        <v>28</v>
      </c>
      <c r="G12" s="1">
        <v>47.43</v>
      </c>
      <c r="H12" s="1">
        <f>1+COUNTIFS(A:A,A12,G:G,"&gt;"&amp;G12)</f>
        <v>5</v>
      </c>
      <c r="I12" s="2">
        <f>AVERAGEIF(A:A,A12,G:G)</f>
        <v>51.894285714285722</v>
      </c>
      <c r="J12" s="2">
        <f t="shared" si="0"/>
        <v>-4.4642857142857224</v>
      </c>
      <c r="K12" s="2">
        <f t="shared" si="1"/>
        <v>85.535714285714278</v>
      </c>
      <c r="L12" s="2">
        <f t="shared" si="2"/>
        <v>169.37968591038714</v>
      </c>
      <c r="M12" s="2">
        <f>SUMIF(A:A,A12,L:L)</f>
        <v>2011.7121098725622</v>
      </c>
      <c r="N12" s="3">
        <f t="shared" si="3"/>
        <v>8.419678197449286E-2</v>
      </c>
      <c r="O12" s="6">
        <f t="shared" si="4"/>
        <v>11.876938483265866</v>
      </c>
      <c r="P12" s="3">
        <f t="shared" si="5"/>
        <v>8.419678197449286E-2</v>
      </c>
      <c r="Q12" s="3">
        <f>IF(ISNUMBER(P12),SUMIF(A:A,A12,P:P),"")</f>
        <v>0.96985688009266635</v>
      </c>
      <c r="R12" s="3">
        <f t="shared" si="6"/>
        <v>8.6813615186653273E-2</v>
      </c>
      <c r="S12" s="7">
        <f t="shared" si="7"/>
        <v>11.518930502432758</v>
      </c>
    </row>
    <row r="13" spans="1:19" x14ac:dyDescent="0.3">
      <c r="A13" s="1">
        <v>1</v>
      </c>
      <c r="B13" s="5">
        <v>0.55208333333333337</v>
      </c>
      <c r="C13" s="1" t="s">
        <v>27</v>
      </c>
      <c r="D13" s="1">
        <v>1</v>
      </c>
      <c r="E13" s="1">
        <v>7</v>
      </c>
      <c r="F13" s="1" t="s">
        <v>19</v>
      </c>
      <c r="G13" s="1">
        <v>42.73</v>
      </c>
      <c r="H13" s="1">
        <f>1+COUNTIFS(A:A,A13,G:G,"&gt;"&amp;G13)</f>
        <v>6</v>
      </c>
      <c r="I13" s="2">
        <f>AVERAGEIF(A:A,A13,G:G)</f>
        <v>51.894285714285722</v>
      </c>
      <c r="J13" s="2">
        <f t="shared" si="0"/>
        <v>-9.1642857142857252</v>
      </c>
      <c r="K13" s="2">
        <f t="shared" si="1"/>
        <v>80.835714285714275</v>
      </c>
      <c r="L13" s="2">
        <f t="shared" si="2"/>
        <v>127.75863977668503</v>
      </c>
      <c r="M13" s="2">
        <f>SUMIF(A:A,A13,L:L)</f>
        <v>2011.7121098725622</v>
      </c>
      <c r="N13" s="3">
        <f t="shared" si="3"/>
        <v>6.3507416965729896E-2</v>
      </c>
      <c r="O13" s="6">
        <f t="shared" si="4"/>
        <v>15.74619229970609</v>
      </c>
      <c r="P13" s="3">
        <f t="shared" si="5"/>
        <v>6.3507416965729896E-2</v>
      </c>
      <c r="Q13" s="3">
        <f>IF(ISNUMBER(P13),SUMIF(A:A,A13,P:P),"")</f>
        <v>0.96985688009266635</v>
      </c>
      <c r="R13" s="3">
        <f t="shared" si="6"/>
        <v>6.5481225394474693E-2</v>
      </c>
      <c r="S13" s="7">
        <f t="shared" si="7"/>
        <v>15.271552937132114</v>
      </c>
    </row>
    <row r="14" spans="1:19" x14ac:dyDescent="0.3">
      <c r="A14" s="1">
        <v>1</v>
      </c>
      <c r="B14" s="5">
        <v>0.55208333333333337</v>
      </c>
      <c r="C14" s="1" t="s">
        <v>27</v>
      </c>
      <c r="D14" s="1">
        <v>1</v>
      </c>
      <c r="E14" s="1">
        <v>5</v>
      </c>
      <c r="F14" s="1" t="s">
        <v>32</v>
      </c>
      <c r="G14" s="1">
        <v>30.31</v>
      </c>
      <c r="H14" s="1">
        <f>1+COUNTIFS(A:A,A14,G:G,"&gt;"&amp;G14)</f>
        <v>7</v>
      </c>
      <c r="I14" s="2">
        <f>AVERAGEIF(A:A,A14,G:G)</f>
        <v>51.894285714285722</v>
      </c>
      <c r="J14" s="2">
        <f t="shared" si="0"/>
        <v>-21.584285714285723</v>
      </c>
      <c r="K14" s="2">
        <f t="shared" si="1"/>
        <v>68.415714285714273</v>
      </c>
      <c r="L14" s="2">
        <f t="shared" si="2"/>
        <v>60.639279346924212</v>
      </c>
      <c r="M14" s="2">
        <f>SUMIF(A:A,A14,L:L)</f>
        <v>2011.7121098725622</v>
      </c>
      <c r="N14" s="3">
        <f t="shared" si="3"/>
        <v>3.014311990733385E-2</v>
      </c>
      <c r="O14" s="6">
        <f t="shared" si="4"/>
        <v>33.175066253068884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/>
      <c r="B15" s="5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3"/>
      <c r="O15" s="6"/>
      <c r="P15" s="3"/>
      <c r="Q15" s="3"/>
      <c r="R15" s="3"/>
      <c r="S15" s="7"/>
    </row>
    <row r="16" spans="1:19" x14ac:dyDescent="0.3">
      <c r="A16" s="1">
        <v>2</v>
      </c>
      <c r="B16" s="5">
        <v>0.57638888888888895</v>
      </c>
      <c r="C16" s="1" t="s">
        <v>27</v>
      </c>
      <c r="D16" s="1">
        <v>2</v>
      </c>
      <c r="E16" s="1">
        <v>5</v>
      </c>
      <c r="F16" s="1" t="s">
        <v>35</v>
      </c>
      <c r="G16" s="1">
        <v>64.7</v>
      </c>
      <c r="H16" s="1">
        <f>1+COUNTIFS(A:A,A16,G:G,"&gt;"&amp;G16)</f>
        <v>1</v>
      </c>
      <c r="I16" s="2">
        <f>AVERAGEIF(A:A,A16,G:G)</f>
        <v>51.587142857142858</v>
      </c>
      <c r="J16" s="2">
        <f t="shared" si="0"/>
        <v>13.112857142857145</v>
      </c>
      <c r="K16" s="2">
        <f t="shared" si="1"/>
        <v>103.11285714285714</v>
      </c>
      <c r="L16" s="2">
        <f t="shared" si="2"/>
        <v>486.27360005454665</v>
      </c>
      <c r="M16" s="2">
        <f>SUMIF(A:A,A16,L:L)</f>
        <v>2019.8374966251306</v>
      </c>
      <c r="N16" s="3">
        <f t="shared" si="3"/>
        <v>0.24074887255387756</v>
      </c>
      <c r="O16" s="6">
        <f t="shared" si="4"/>
        <v>4.1537058487208842</v>
      </c>
      <c r="P16" s="3">
        <f t="shared" si="5"/>
        <v>0.24074887255387756</v>
      </c>
      <c r="Q16" s="3">
        <f>IF(ISNUMBER(P16),SUMIF(A:A,A16,P:P),"")</f>
        <v>0.93111102597458184</v>
      </c>
      <c r="R16" s="3">
        <f t="shared" si="6"/>
        <v>0.2585608652865955</v>
      </c>
      <c r="S16" s="7">
        <f t="shared" si="7"/>
        <v>3.8675613143991234</v>
      </c>
    </row>
    <row r="17" spans="1:19" x14ac:dyDescent="0.3">
      <c r="A17" s="1">
        <v>2</v>
      </c>
      <c r="B17" s="5">
        <v>0.57638888888888895</v>
      </c>
      <c r="C17" s="1" t="s">
        <v>27</v>
      </c>
      <c r="D17" s="1">
        <v>2</v>
      </c>
      <c r="E17" s="1">
        <v>1</v>
      </c>
      <c r="F17" s="1" t="s">
        <v>22</v>
      </c>
      <c r="G17" s="1">
        <v>63.48</v>
      </c>
      <c r="H17" s="1">
        <f>1+COUNTIFS(A:A,A17,G:G,"&gt;"&amp;G17)</f>
        <v>2</v>
      </c>
      <c r="I17" s="2">
        <f>AVERAGEIF(A:A,A17,G:G)</f>
        <v>51.587142857142858</v>
      </c>
      <c r="J17" s="2">
        <f t="shared" si="0"/>
        <v>11.892857142857139</v>
      </c>
      <c r="K17" s="2">
        <f t="shared" si="1"/>
        <v>101.89285714285714</v>
      </c>
      <c r="L17" s="2">
        <f t="shared" si="2"/>
        <v>451.94994320209508</v>
      </c>
      <c r="M17" s="2">
        <f>SUMIF(A:A,A17,L:L)</f>
        <v>2019.8374966251306</v>
      </c>
      <c r="N17" s="3">
        <f t="shared" si="3"/>
        <v>0.22375559615921628</v>
      </c>
      <c r="O17" s="6">
        <f t="shared" si="4"/>
        <v>4.4691619658461486</v>
      </c>
      <c r="P17" s="3">
        <f t="shared" si="5"/>
        <v>0.22375559615921628</v>
      </c>
      <c r="Q17" s="3">
        <f>IF(ISNUMBER(P17),SUMIF(A:A,A17,P:P),"")</f>
        <v>0.93111102597458184</v>
      </c>
      <c r="R17" s="3">
        <f t="shared" si="6"/>
        <v>0.24031032811045727</v>
      </c>
      <c r="S17" s="7">
        <f t="shared" si="7"/>
        <v>4.1612859832655866</v>
      </c>
    </row>
    <row r="18" spans="1:19" x14ac:dyDescent="0.3">
      <c r="A18" s="1">
        <v>2</v>
      </c>
      <c r="B18" s="5">
        <v>0.57638888888888895</v>
      </c>
      <c r="C18" s="1" t="s">
        <v>27</v>
      </c>
      <c r="D18" s="1">
        <v>2</v>
      </c>
      <c r="E18" s="1">
        <v>3</v>
      </c>
      <c r="F18" s="1" t="s">
        <v>25</v>
      </c>
      <c r="G18" s="1">
        <v>60.49</v>
      </c>
      <c r="H18" s="1">
        <f>1+COUNTIFS(A:A,A18,G:G,"&gt;"&amp;G18)</f>
        <v>3</v>
      </c>
      <c r="I18" s="2">
        <f>AVERAGEIF(A:A,A18,G:G)</f>
        <v>51.587142857142858</v>
      </c>
      <c r="J18" s="2">
        <f t="shared" si="0"/>
        <v>8.9028571428571439</v>
      </c>
      <c r="K18" s="2">
        <f t="shared" si="1"/>
        <v>98.902857142857144</v>
      </c>
      <c r="L18" s="2">
        <f t="shared" si="2"/>
        <v>377.72689276414013</v>
      </c>
      <c r="M18" s="2">
        <f>SUMIF(A:A,A18,L:L)</f>
        <v>2019.8374966251306</v>
      </c>
      <c r="N18" s="3">
        <f t="shared" si="3"/>
        <v>0.18700855558690715</v>
      </c>
      <c r="O18" s="6">
        <f t="shared" si="4"/>
        <v>5.347348932040048</v>
      </c>
      <c r="P18" s="3">
        <f t="shared" si="5"/>
        <v>0.18700855558690715</v>
      </c>
      <c r="Q18" s="3">
        <f>IF(ISNUMBER(P18),SUMIF(A:A,A18,P:P),"")</f>
        <v>0.93111102597458184</v>
      </c>
      <c r="R18" s="3">
        <f t="shared" si="6"/>
        <v>0.20084452913783049</v>
      </c>
      <c r="S18" s="7">
        <f t="shared" si="7"/>
        <v>4.9789755503558943</v>
      </c>
    </row>
    <row r="19" spans="1:19" x14ac:dyDescent="0.3">
      <c r="A19" s="1">
        <v>2</v>
      </c>
      <c r="B19" s="5">
        <v>0.57638888888888895</v>
      </c>
      <c r="C19" s="1" t="s">
        <v>27</v>
      </c>
      <c r="D19" s="1">
        <v>2</v>
      </c>
      <c r="E19" s="1">
        <v>6</v>
      </c>
      <c r="F19" s="1" t="s">
        <v>36</v>
      </c>
      <c r="G19" s="1">
        <v>59.99</v>
      </c>
      <c r="H19" s="1">
        <f>1+COUNTIFS(A:A,A19,G:G,"&gt;"&amp;G19)</f>
        <v>4</v>
      </c>
      <c r="I19" s="2">
        <f>AVERAGEIF(A:A,A19,G:G)</f>
        <v>51.587142857142858</v>
      </c>
      <c r="J19" s="2">
        <f t="shared" si="0"/>
        <v>8.4028571428571439</v>
      </c>
      <c r="K19" s="2">
        <f t="shared" si="1"/>
        <v>98.402857142857144</v>
      </c>
      <c r="L19" s="2">
        <f t="shared" si="2"/>
        <v>366.56337598411636</v>
      </c>
      <c r="M19" s="2">
        <f>SUMIF(A:A,A19,L:L)</f>
        <v>2019.8374966251306</v>
      </c>
      <c r="N19" s="3">
        <f t="shared" si="3"/>
        <v>0.18148161750467209</v>
      </c>
      <c r="O19" s="6">
        <f t="shared" si="4"/>
        <v>5.5101999516521598</v>
      </c>
      <c r="P19" s="3">
        <f t="shared" si="5"/>
        <v>0.18148161750467209</v>
      </c>
      <c r="Q19" s="3">
        <f>IF(ISNUMBER(P19),SUMIF(A:A,A19,P:P),"")</f>
        <v>0.93111102597458184</v>
      </c>
      <c r="R19" s="3">
        <f t="shared" si="6"/>
        <v>0.19490867623946095</v>
      </c>
      <c r="S19" s="7">
        <f t="shared" si="7"/>
        <v>5.1306079303079342</v>
      </c>
    </row>
    <row r="20" spans="1:19" x14ac:dyDescent="0.3">
      <c r="A20" s="1">
        <v>2</v>
      </c>
      <c r="B20" s="5">
        <v>0.57638888888888895</v>
      </c>
      <c r="C20" s="1" t="s">
        <v>27</v>
      </c>
      <c r="D20" s="1">
        <v>2</v>
      </c>
      <c r="E20" s="1">
        <v>4</v>
      </c>
      <c r="F20" s="1" t="s">
        <v>34</v>
      </c>
      <c r="G20" s="1">
        <v>49.74</v>
      </c>
      <c r="H20" s="1">
        <f>1+COUNTIFS(A:A,A20,G:G,"&gt;"&amp;G20)</f>
        <v>5</v>
      </c>
      <c r="I20" s="2">
        <f>AVERAGEIF(A:A,A20,G:G)</f>
        <v>51.587142857142858</v>
      </c>
      <c r="J20" s="2">
        <f t="shared" si="0"/>
        <v>-1.8471428571428561</v>
      </c>
      <c r="K20" s="2">
        <f t="shared" si="1"/>
        <v>88.152857142857144</v>
      </c>
      <c r="L20" s="2">
        <f t="shared" si="2"/>
        <v>198.17915177965827</v>
      </c>
      <c r="M20" s="2">
        <f>SUMIF(A:A,A20,L:L)</f>
        <v>2019.8374966251306</v>
      </c>
      <c r="N20" s="3">
        <f t="shared" si="3"/>
        <v>9.8116384169908838E-2</v>
      </c>
      <c r="O20" s="6">
        <f t="shared" si="4"/>
        <v>10.191977705459395</v>
      </c>
      <c r="P20" s="3">
        <f t="shared" si="5"/>
        <v>9.8116384169908838E-2</v>
      </c>
      <c r="Q20" s="3">
        <f>IF(ISNUMBER(P20),SUMIF(A:A,A20,P:P),"")</f>
        <v>0.93111102597458184</v>
      </c>
      <c r="R20" s="3">
        <f t="shared" si="6"/>
        <v>0.10537560122565587</v>
      </c>
      <c r="S20" s="7">
        <f t="shared" si="7"/>
        <v>9.4898628180403612</v>
      </c>
    </row>
    <row r="21" spans="1:19" x14ac:dyDescent="0.3">
      <c r="A21" s="1">
        <v>2</v>
      </c>
      <c r="B21" s="5">
        <v>0.57638888888888895</v>
      </c>
      <c r="C21" s="1" t="s">
        <v>27</v>
      </c>
      <c r="D21" s="1">
        <v>2</v>
      </c>
      <c r="E21" s="1">
        <v>7</v>
      </c>
      <c r="F21" s="1" t="s">
        <v>37</v>
      </c>
      <c r="G21" s="1">
        <v>37</v>
      </c>
      <c r="H21" s="1">
        <f>1+COUNTIFS(A:A,A21,G:G,"&gt;"&amp;G21)</f>
        <v>6</v>
      </c>
      <c r="I21" s="2">
        <f>AVERAGEIF(A:A,A21,G:G)</f>
        <v>51.587142857142858</v>
      </c>
      <c r="J21" s="2">
        <f t="shared" si="0"/>
        <v>-14.587142857142858</v>
      </c>
      <c r="K21" s="2">
        <f t="shared" si="1"/>
        <v>75.412857142857149</v>
      </c>
      <c r="L21" s="2">
        <f t="shared" si="2"/>
        <v>92.274832027851801</v>
      </c>
      <c r="M21" s="2">
        <f>SUMIF(A:A,A21,L:L)</f>
        <v>2019.8374966251306</v>
      </c>
      <c r="N21" s="3">
        <f t="shared" si="3"/>
        <v>4.5684285088295619E-2</v>
      </c>
      <c r="O21" s="6">
        <f t="shared" si="4"/>
        <v>21.889365195652399</v>
      </c>
      <c r="P21" s="3" t="str">
        <f t="shared" si="5"/>
        <v/>
      </c>
      <c r="Q21" s="3" t="str">
        <f>IF(ISNUMBER(P21),SUMIF(A:A,A21,P:P),"")</f>
        <v/>
      </c>
      <c r="R21" s="3" t="str">
        <f t="shared" si="6"/>
        <v/>
      </c>
      <c r="S21" s="7" t="str">
        <f t="shared" si="7"/>
        <v/>
      </c>
    </row>
    <row r="22" spans="1:19" x14ac:dyDescent="0.3">
      <c r="A22" s="1">
        <v>2</v>
      </c>
      <c r="B22" s="5">
        <v>0.57638888888888895</v>
      </c>
      <c r="C22" s="1" t="s">
        <v>27</v>
      </c>
      <c r="D22" s="1">
        <v>2</v>
      </c>
      <c r="E22" s="1">
        <v>9</v>
      </c>
      <c r="F22" s="1" t="s">
        <v>38</v>
      </c>
      <c r="G22" s="1">
        <v>25.71</v>
      </c>
      <c r="H22" s="1">
        <f>1+COUNTIFS(A:A,A22,G:G,"&gt;"&amp;G22)</f>
        <v>7</v>
      </c>
      <c r="I22" s="2">
        <f>AVERAGEIF(A:A,A22,G:G)</f>
        <v>51.587142857142858</v>
      </c>
      <c r="J22" s="2">
        <f t="shared" si="0"/>
        <v>-25.877142857142857</v>
      </c>
      <c r="K22" s="2">
        <f t="shared" si="1"/>
        <v>64.122857142857143</v>
      </c>
      <c r="L22" s="2">
        <f t="shared" si="2"/>
        <v>46.869700812722371</v>
      </c>
      <c r="M22" s="2">
        <f>SUMIF(A:A,A22,L:L)</f>
        <v>2019.8374966251306</v>
      </c>
      <c r="N22" s="3">
        <f t="shared" si="3"/>
        <v>2.3204688937122499E-2</v>
      </c>
      <c r="O22" s="6">
        <f t="shared" si="4"/>
        <v>43.094738425914237</v>
      </c>
      <c r="P22" s="3" t="str">
        <f t="shared" si="5"/>
        <v/>
      </c>
      <c r="Q22" s="3" t="str">
        <f>IF(ISNUMBER(P22),SUMIF(A:A,A22,P:P),"")</f>
        <v/>
      </c>
      <c r="R22" s="3" t="str">
        <f t="shared" si="6"/>
        <v/>
      </c>
      <c r="S22" s="7" t="str">
        <f t="shared" si="7"/>
        <v/>
      </c>
    </row>
    <row r="23" spans="1:19" x14ac:dyDescent="0.3">
      <c r="A23" s="1"/>
      <c r="B23" s="5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3"/>
      <c r="O23" s="6"/>
      <c r="P23" s="3"/>
      <c r="Q23" s="3"/>
      <c r="R23" s="3"/>
      <c r="S23" s="7"/>
    </row>
    <row r="24" spans="1:19" x14ac:dyDescent="0.3">
      <c r="A24" s="1">
        <v>7</v>
      </c>
      <c r="B24" s="5">
        <v>0.65625</v>
      </c>
      <c r="C24" s="1" t="s">
        <v>27</v>
      </c>
      <c r="D24" s="1">
        <v>5</v>
      </c>
      <c r="E24" s="1">
        <v>4</v>
      </c>
      <c r="F24" s="1" t="s">
        <v>42</v>
      </c>
      <c r="G24" s="1">
        <v>69.790000000000006</v>
      </c>
      <c r="H24" s="1">
        <f>1+COUNTIFS(A:A,A24,G:G,"&gt;"&amp;G24)</f>
        <v>1</v>
      </c>
      <c r="I24" s="2">
        <f>AVERAGEIF(A:A,A24,G:G)</f>
        <v>51.472999999999999</v>
      </c>
      <c r="J24" s="2">
        <f t="shared" ref="J24:J45" si="8">G24-I24</f>
        <v>18.317000000000007</v>
      </c>
      <c r="K24" s="2">
        <f t="shared" ref="K24:K45" si="9">90+J24</f>
        <v>108.31700000000001</v>
      </c>
      <c r="L24" s="2">
        <f t="shared" ref="L24:L45" si="10">EXP(0.06*K24)</f>
        <v>664.49011354067829</v>
      </c>
      <c r="M24" s="2">
        <f>SUMIF(A:A,A24,L:L)</f>
        <v>2992.7104281615912</v>
      </c>
      <c r="N24" s="3">
        <f t="shared" ref="N24:N45" si="11">L24/M24</f>
        <v>0.22203622084107605</v>
      </c>
      <c r="O24" s="6">
        <f t="shared" ref="O24:O45" si="12">1/N24</f>
        <v>4.5037696832164915</v>
      </c>
      <c r="P24" s="3">
        <f t="shared" ref="P24:P45" si="13">IF(O24&gt;21,"",N24)</f>
        <v>0.22203622084107605</v>
      </c>
      <c r="Q24" s="3">
        <f>IF(ISNUMBER(P24),SUMIF(A:A,A24,P:P),"")</f>
        <v>0.87382249359504582</v>
      </c>
      <c r="R24" s="3">
        <f t="shared" ref="R24:R45" si="14">IFERROR(P24*(1/Q24),"")</f>
        <v>0.25409762562598204</v>
      </c>
      <c r="S24" s="7">
        <f t="shared" ref="S24:S45" si="15">IFERROR(1/R24,"")</f>
        <v>3.9354952551660043</v>
      </c>
    </row>
    <row r="25" spans="1:19" x14ac:dyDescent="0.3">
      <c r="A25" s="1">
        <v>7</v>
      </c>
      <c r="B25" s="5">
        <v>0.65625</v>
      </c>
      <c r="C25" s="1" t="s">
        <v>27</v>
      </c>
      <c r="D25" s="1">
        <v>5</v>
      </c>
      <c r="E25" s="1">
        <v>6</v>
      </c>
      <c r="F25" s="1" t="s">
        <v>44</v>
      </c>
      <c r="G25" s="1">
        <v>68.010000000000005</v>
      </c>
      <c r="H25" s="1">
        <f>1+COUNTIFS(A:A,A25,G:G,"&gt;"&amp;G25)</f>
        <v>2</v>
      </c>
      <c r="I25" s="2">
        <f>AVERAGEIF(A:A,A25,G:G)</f>
        <v>51.472999999999999</v>
      </c>
      <c r="J25" s="2">
        <f t="shared" si="8"/>
        <v>16.537000000000006</v>
      </c>
      <c r="K25" s="2">
        <f t="shared" si="9"/>
        <v>106.53700000000001</v>
      </c>
      <c r="L25" s="2">
        <f t="shared" si="10"/>
        <v>597.1808506918602</v>
      </c>
      <c r="M25" s="2">
        <f>SUMIF(A:A,A25,L:L)</f>
        <v>2992.7104281615912</v>
      </c>
      <c r="N25" s="3">
        <f t="shared" si="11"/>
        <v>0.1995451497987748</v>
      </c>
      <c r="O25" s="6">
        <f t="shared" si="12"/>
        <v>5.0113971750674944</v>
      </c>
      <c r="P25" s="3">
        <f t="shared" si="13"/>
        <v>0.1995451497987748</v>
      </c>
      <c r="Q25" s="3">
        <f>IF(ISNUMBER(P25),SUMIF(A:A,A25,P:P),"")</f>
        <v>0.87382249359504582</v>
      </c>
      <c r="R25" s="3">
        <f t="shared" si="14"/>
        <v>0.22835890728540767</v>
      </c>
      <c r="S25" s="7">
        <f t="shared" si="15"/>
        <v>4.3790715759126462</v>
      </c>
    </row>
    <row r="26" spans="1:19" x14ac:dyDescent="0.3">
      <c r="A26" s="1">
        <v>7</v>
      </c>
      <c r="B26" s="5">
        <v>0.65625</v>
      </c>
      <c r="C26" s="1" t="s">
        <v>27</v>
      </c>
      <c r="D26" s="1">
        <v>5</v>
      </c>
      <c r="E26" s="1">
        <v>3</v>
      </c>
      <c r="F26" s="1" t="s">
        <v>41</v>
      </c>
      <c r="G26" s="1">
        <v>66.39</v>
      </c>
      <c r="H26" s="1">
        <f>1+COUNTIFS(A:A,A26,G:G,"&gt;"&amp;G26)</f>
        <v>3</v>
      </c>
      <c r="I26" s="2">
        <f>AVERAGEIF(A:A,A26,G:G)</f>
        <v>51.472999999999999</v>
      </c>
      <c r="J26" s="2">
        <f t="shared" si="8"/>
        <v>14.917000000000002</v>
      </c>
      <c r="K26" s="2">
        <f t="shared" si="9"/>
        <v>104.917</v>
      </c>
      <c r="L26" s="2">
        <f t="shared" si="10"/>
        <v>541.86668361839497</v>
      </c>
      <c r="M26" s="2">
        <f>SUMIF(A:A,A26,L:L)</f>
        <v>2992.7104281615912</v>
      </c>
      <c r="N26" s="3">
        <f t="shared" si="11"/>
        <v>0.18106218313652928</v>
      </c>
      <c r="O26" s="6">
        <f t="shared" si="12"/>
        <v>5.5229644461204455</v>
      </c>
      <c r="P26" s="3">
        <f t="shared" si="13"/>
        <v>0.18106218313652928</v>
      </c>
      <c r="Q26" s="3">
        <f>IF(ISNUMBER(P26),SUMIF(A:A,A26,P:P),"")</f>
        <v>0.87382249359504582</v>
      </c>
      <c r="R26" s="3">
        <f t="shared" si="14"/>
        <v>0.20720705230602432</v>
      </c>
      <c r="S26" s="7">
        <f t="shared" si="15"/>
        <v>4.8260905643457486</v>
      </c>
    </row>
    <row r="27" spans="1:19" x14ac:dyDescent="0.3">
      <c r="A27" s="1">
        <v>7</v>
      </c>
      <c r="B27" s="5">
        <v>0.65625</v>
      </c>
      <c r="C27" s="1" t="s">
        <v>27</v>
      </c>
      <c r="D27" s="1">
        <v>5</v>
      </c>
      <c r="E27" s="1">
        <v>5</v>
      </c>
      <c r="F27" s="1" t="s">
        <v>43</v>
      </c>
      <c r="G27" s="1">
        <v>58.25</v>
      </c>
      <c r="H27" s="1">
        <f>1+COUNTIFS(A:A,A27,G:G,"&gt;"&amp;G27)</f>
        <v>4</v>
      </c>
      <c r="I27" s="2">
        <f>AVERAGEIF(A:A,A27,G:G)</f>
        <v>51.472999999999999</v>
      </c>
      <c r="J27" s="2">
        <f t="shared" si="8"/>
        <v>6.777000000000001</v>
      </c>
      <c r="K27" s="2">
        <f t="shared" si="9"/>
        <v>96.777000000000001</v>
      </c>
      <c r="L27" s="2">
        <f t="shared" si="10"/>
        <v>332.49339658368268</v>
      </c>
      <c r="M27" s="2">
        <f>SUMIF(A:A,A27,L:L)</f>
        <v>2992.7104281615912</v>
      </c>
      <c r="N27" s="3">
        <f t="shared" si="11"/>
        <v>0.11110109199169393</v>
      </c>
      <c r="O27" s="6">
        <f t="shared" si="12"/>
        <v>9.0008116218584178</v>
      </c>
      <c r="P27" s="3">
        <f t="shared" si="13"/>
        <v>0.11110109199169393</v>
      </c>
      <c r="Q27" s="3">
        <f>IF(ISNUMBER(P27),SUMIF(A:A,A27,P:P),"")</f>
        <v>0.87382249359504582</v>
      </c>
      <c r="R27" s="3">
        <f t="shared" si="14"/>
        <v>0.12714377668925211</v>
      </c>
      <c r="S27" s="7">
        <f t="shared" si="15"/>
        <v>7.8651116557915914</v>
      </c>
    </row>
    <row r="28" spans="1:19" x14ac:dyDescent="0.3">
      <c r="A28" s="1">
        <v>7</v>
      </c>
      <c r="B28" s="5">
        <v>0.65625</v>
      </c>
      <c r="C28" s="1" t="s">
        <v>27</v>
      </c>
      <c r="D28" s="1">
        <v>5</v>
      </c>
      <c r="E28" s="1">
        <v>2</v>
      </c>
      <c r="F28" s="1" t="s">
        <v>40</v>
      </c>
      <c r="G28" s="1">
        <v>56.64</v>
      </c>
      <c r="H28" s="1">
        <f>1+COUNTIFS(A:A,A28,G:G,"&gt;"&amp;G28)</f>
        <v>5</v>
      </c>
      <c r="I28" s="2">
        <f>AVERAGEIF(A:A,A28,G:G)</f>
        <v>51.472999999999999</v>
      </c>
      <c r="J28" s="2">
        <f t="shared" si="8"/>
        <v>5.1670000000000016</v>
      </c>
      <c r="K28" s="2">
        <f t="shared" si="9"/>
        <v>95.167000000000002</v>
      </c>
      <c r="L28" s="2">
        <f t="shared" si="10"/>
        <v>301.87710576453054</v>
      </c>
      <c r="M28" s="2">
        <f>SUMIF(A:A,A28,L:L)</f>
        <v>2992.7104281615912</v>
      </c>
      <c r="N28" s="3">
        <f t="shared" si="11"/>
        <v>0.10087080357786982</v>
      </c>
      <c r="O28" s="6">
        <f t="shared" si="12"/>
        <v>9.9136713947958608</v>
      </c>
      <c r="P28" s="3">
        <f t="shared" si="13"/>
        <v>0.10087080357786982</v>
      </c>
      <c r="Q28" s="3">
        <f>IF(ISNUMBER(P28),SUMIF(A:A,A28,P:P),"")</f>
        <v>0.87382249359504582</v>
      </c>
      <c r="R28" s="3">
        <f t="shared" si="14"/>
        <v>0.11543626344850789</v>
      </c>
      <c r="S28" s="7">
        <f t="shared" si="15"/>
        <v>8.6627890588823959</v>
      </c>
    </row>
    <row r="29" spans="1:19" x14ac:dyDescent="0.3">
      <c r="A29" s="1">
        <v>7</v>
      </c>
      <c r="B29" s="5">
        <v>0.65625</v>
      </c>
      <c r="C29" s="1" t="s">
        <v>27</v>
      </c>
      <c r="D29" s="1">
        <v>5</v>
      </c>
      <c r="E29" s="1">
        <v>1</v>
      </c>
      <c r="F29" s="1" t="s">
        <v>39</v>
      </c>
      <c r="G29" s="1">
        <v>47.76</v>
      </c>
      <c r="H29" s="1">
        <f>1+COUNTIFS(A:A,A29,G:G,"&gt;"&amp;G29)</f>
        <v>6</v>
      </c>
      <c r="I29" s="2">
        <f>AVERAGEIF(A:A,A29,G:G)</f>
        <v>51.472999999999999</v>
      </c>
      <c r="J29" s="2">
        <f t="shared" si="8"/>
        <v>-3.713000000000001</v>
      </c>
      <c r="K29" s="2">
        <f t="shared" si="9"/>
        <v>86.287000000000006</v>
      </c>
      <c r="L29" s="2">
        <f t="shared" si="10"/>
        <v>177.189538744912</v>
      </c>
      <c r="M29" s="2">
        <f>SUMIF(A:A,A29,L:L)</f>
        <v>2992.7104281615912</v>
      </c>
      <c r="N29" s="3">
        <f t="shared" si="11"/>
        <v>5.9207044249101892E-2</v>
      </c>
      <c r="O29" s="6">
        <f t="shared" si="12"/>
        <v>16.889882153088042</v>
      </c>
      <c r="P29" s="3">
        <f t="shared" si="13"/>
        <v>5.9207044249101892E-2</v>
      </c>
      <c r="Q29" s="3">
        <f>IF(ISNUMBER(P29),SUMIF(A:A,A29,P:P),"")</f>
        <v>0.87382249359504582</v>
      </c>
      <c r="R29" s="3">
        <f t="shared" si="14"/>
        <v>6.7756374644825881E-2</v>
      </c>
      <c r="S29" s="7">
        <f t="shared" si="15"/>
        <v>14.758758939537854</v>
      </c>
    </row>
    <row r="30" spans="1:19" x14ac:dyDescent="0.3">
      <c r="A30" s="1">
        <v>7</v>
      </c>
      <c r="B30" s="5">
        <v>0.65625</v>
      </c>
      <c r="C30" s="1" t="s">
        <v>27</v>
      </c>
      <c r="D30" s="1">
        <v>5</v>
      </c>
      <c r="E30" s="1">
        <v>8</v>
      </c>
      <c r="F30" s="1" t="s">
        <v>21</v>
      </c>
      <c r="G30" s="1">
        <v>41.2</v>
      </c>
      <c r="H30" s="1">
        <f>1+COUNTIFS(A:A,A30,G:G,"&gt;"&amp;G30)</f>
        <v>7</v>
      </c>
      <c r="I30" s="2">
        <f>AVERAGEIF(A:A,A30,G:G)</f>
        <v>51.472999999999999</v>
      </c>
      <c r="J30" s="2">
        <f t="shared" si="8"/>
        <v>-10.272999999999996</v>
      </c>
      <c r="K30" s="2">
        <f t="shared" si="9"/>
        <v>79.727000000000004</v>
      </c>
      <c r="L30" s="2">
        <f t="shared" si="10"/>
        <v>119.53628913002854</v>
      </c>
      <c r="M30" s="2">
        <f>SUMIF(A:A,A30,L:L)</f>
        <v>2992.7104281615912</v>
      </c>
      <c r="N30" s="3">
        <f t="shared" si="11"/>
        <v>3.9942484246115031E-2</v>
      </c>
      <c r="O30" s="6">
        <f t="shared" si="12"/>
        <v>25.035999109075547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>
        <v>7</v>
      </c>
      <c r="B31" s="5">
        <v>0.65625</v>
      </c>
      <c r="C31" s="1" t="s">
        <v>27</v>
      </c>
      <c r="D31" s="1">
        <v>5</v>
      </c>
      <c r="E31" s="1">
        <v>7</v>
      </c>
      <c r="F31" s="1" t="s">
        <v>45</v>
      </c>
      <c r="G31" s="1">
        <v>38.130000000000003</v>
      </c>
      <c r="H31" s="1">
        <f>1+COUNTIFS(A:A,A31,G:G,"&gt;"&amp;G31)</f>
        <v>8</v>
      </c>
      <c r="I31" s="2">
        <f>AVERAGEIF(A:A,A31,G:G)</f>
        <v>51.472999999999999</v>
      </c>
      <c r="J31" s="2">
        <f t="shared" si="8"/>
        <v>-13.342999999999996</v>
      </c>
      <c r="K31" s="2">
        <f t="shared" si="9"/>
        <v>76.657000000000011</v>
      </c>
      <c r="L31" s="2">
        <f t="shared" si="10"/>
        <v>99.426631468888772</v>
      </c>
      <c r="M31" s="2">
        <f>SUMIF(A:A,A31,L:L)</f>
        <v>2992.7104281615912</v>
      </c>
      <c r="N31" s="3">
        <f t="shared" si="11"/>
        <v>3.322293748612562E-2</v>
      </c>
      <c r="O31" s="6">
        <f t="shared" si="12"/>
        <v>30.099686411462397</v>
      </c>
      <c r="P31" s="3" t="str">
        <f t="shared" si="13"/>
        <v/>
      </c>
      <c r="Q31" s="3" t="str">
        <f>IF(ISNUMBER(P31),SUMIF(A:A,A31,P:P),"")</f>
        <v/>
      </c>
      <c r="R31" s="3" t="str">
        <f t="shared" si="14"/>
        <v/>
      </c>
      <c r="S31" s="7" t="str">
        <f t="shared" si="15"/>
        <v/>
      </c>
    </row>
    <row r="32" spans="1:19" x14ac:dyDescent="0.3">
      <c r="A32" s="1">
        <v>7</v>
      </c>
      <c r="B32" s="5">
        <v>0.65625</v>
      </c>
      <c r="C32" s="1" t="s">
        <v>27</v>
      </c>
      <c r="D32" s="1">
        <v>5</v>
      </c>
      <c r="E32" s="1">
        <v>9</v>
      </c>
      <c r="F32" s="1" t="s">
        <v>20</v>
      </c>
      <c r="G32" s="1">
        <v>35.97</v>
      </c>
      <c r="H32" s="1">
        <f>1+COUNTIFS(A:A,A32,G:G,"&gt;"&amp;G32)</f>
        <v>9</v>
      </c>
      <c r="I32" s="2">
        <f>AVERAGEIF(A:A,A32,G:G)</f>
        <v>51.472999999999999</v>
      </c>
      <c r="J32" s="2">
        <f t="shared" si="8"/>
        <v>-15.503</v>
      </c>
      <c r="K32" s="2">
        <f t="shared" si="9"/>
        <v>74.497</v>
      </c>
      <c r="L32" s="2">
        <f t="shared" si="10"/>
        <v>87.341000218392551</v>
      </c>
      <c r="M32" s="2">
        <f>SUMIF(A:A,A32,L:L)</f>
        <v>2992.7104281615912</v>
      </c>
      <c r="N32" s="3">
        <f t="shared" si="11"/>
        <v>2.9184581106313633E-2</v>
      </c>
      <c r="O32" s="6">
        <f t="shared" si="12"/>
        <v>34.264668605562598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>
        <v>7</v>
      </c>
      <c r="B33" s="5">
        <v>0.65625</v>
      </c>
      <c r="C33" s="1" t="s">
        <v>27</v>
      </c>
      <c r="D33" s="1">
        <v>5</v>
      </c>
      <c r="E33" s="1">
        <v>10</v>
      </c>
      <c r="F33" s="1" t="s">
        <v>46</v>
      </c>
      <c r="G33" s="1">
        <v>32.590000000000003</v>
      </c>
      <c r="H33" s="1">
        <f>1+COUNTIFS(A:A,A33,G:G,"&gt;"&amp;G33)</f>
        <v>10</v>
      </c>
      <c r="I33" s="2">
        <f>AVERAGEIF(A:A,A33,G:G)</f>
        <v>51.472999999999999</v>
      </c>
      <c r="J33" s="2">
        <f t="shared" si="8"/>
        <v>-18.882999999999996</v>
      </c>
      <c r="K33" s="2">
        <f t="shared" si="9"/>
        <v>71.117000000000004</v>
      </c>
      <c r="L33" s="2">
        <f t="shared" si="10"/>
        <v>71.308818400222108</v>
      </c>
      <c r="M33" s="2">
        <f>SUMIF(A:A,A33,L:L)</f>
        <v>2992.7104281615912</v>
      </c>
      <c r="N33" s="3">
        <f t="shared" si="11"/>
        <v>2.3827503566399774E-2</v>
      </c>
      <c r="O33" s="6">
        <f t="shared" si="12"/>
        <v>41.968307641348737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/>
      <c r="B34" s="5"/>
      <c r="C34" s="1"/>
      <c r="D34" s="1"/>
      <c r="E34" s="1"/>
      <c r="F34" s="1"/>
      <c r="G34" s="1"/>
      <c r="H34" s="1"/>
      <c r="I34" s="2"/>
      <c r="J34" s="2"/>
      <c r="K34" s="2"/>
      <c r="L34" s="2"/>
      <c r="M34" s="2"/>
      <c r="N34" s="3"/>
      <c r="O34" s="6"/>
      <c r="P34" s="3"/>
      <c r="Q34" s="3"/>
      <c r="R34" s="3"/>
      <c r="S34" s="7"/>
    </row>
    <row r="35" spans="1:19" x14ac:dyDescent="0.3">
      <c r="A35" s="1">
        <v>10</v>
      </c>
      <c r="B35" s="5">
        <v>0.68055555555555547</v>
      </c>
      <c r="C35" s="1" t="s">
        <v>27</v>
      </c>
      <c r="D35" s="1">
        <v>6</v>
      </c>
      <c r="E35" s="1">
        <v>13</v>
      </c>
      <c r="F35" s="1" t="s">
        <v>23</v>
      </c>
      <c r="G35" s="1">
        <v>72.540000000000006</v>
      </c>
      <c r="H35" s="1">
        <f>1+COUNTIFS(A:A,A35,G:G,"&gt;"&amp;G35)</f>
        <v>1</v>
      </c>
      <c r="I35" s="2">
        <f>AVERAGEIF(A:A,A35,G:G)</f>
        <v>44.991818181818182</v>
      </c>
      <c r="J35" s="2">
        <f t="shared" si="8"/>
        <v>27.548181818181824</v>
      </c>
      <c r="K35" s="2">
        <f t="shared" si="9"/>
        <v>117.54818181818183</v>
      </c>
      <c r="L35" s="2">
        <f t="shared" si="10"/>
        <v>1156.1963746741417</v>
      </c>
      <c r="M35" s="2">
        <f>SUMIF(A:A,A35,L:L)</f>
        <v>3560.4546694680266</v>
      </c>
      <c r="N35" s="3">
        <f t="shared" si="11"/>
        <v>0.32473278892970453</v>
      </c>
      <c r="O35" s="6">
        <f t="shared" si="12"/>
        <v>3.0794549675624894</v>
      </c>
      <c r="P35" s="3">
        <f t="shared" si="13"/>
        <v>0.32473278892970453</v>
      </c>
      <c r="Q35" s="3">
        <f>IF(ISNUMBER(P35),SUMIF(A:A,A35,P:P),"")</f>
        <v>0.93724534630316014</v>
      </c>
      <c r="R35" s="3">
        <f t="shared" si="14"/>
        <v>0.34647575494567123</v>
      </c>
      <c r="S35" s="7">
        <f t="shared" si="15"/>
        <v>2.8862048374980924</v>
      </c>
    </row>
    <row r="36" spans="1:19" x14ac:dyDescent="0.3">
      <c r="A36" s="1">
        <v>10</v>
      </c>
      <c r="B36" s="5">
        <v>0.68055555555555547</v>
      </c>
      <c r="C36" s="1" t="s">
        <v>27</v>
      </c>
      <c r="D36" s="1">
        <v>6</v>
      </c>
      <c r="E36" s="1">
        <v>3</v>
      </c>
      <c r="F36" s="1" t="s">
        <v>49</v>
      </c>
      <c r="G36" s="1">
        <v>61.93</v>
      </c>
      <c r="H36" s="1">
        <f>1+COUNTIFS(A:A,A36,G:G,"&gt;"&amp;G36)</f>
        <v>2</v>
      </c>
      <c r="I36" s="2">
        <f>AVERAGEIF(A:A,A36,G:G)</f>
        <v>44.991818181818182</v>
      </c>
      <c r="J36" s="2">
        <f t="shared" si="8"/>
        <v>16.938181818181818</v>
      </c>
      <c r="K36" s="2">
        <f t="shared" si="9"/>
        <v>106.93818181818182</v>
      </c>
      <c r="L36" s="2">
        <f t="shared" si="10"/>
        <v>611.72993906933505</v>
      </c>
      <c r="M36" s="2">
        <f>SUMIF(A:A,A36,L:L)</f>
        <v>3560.4546694680266</v>
      </c>
      <c r="N36" s="3">
        <f t="shared" si="11"/>
        <v>0.17181230934214775</v>
      </c>
      <c r="O36" s="6">
        <f t="shared" si="12"/>
        <v>5.8203047489955786</v>
      </c>
      <c r="P36" s="3">
        <f t="shared" si="13"/>
        <v>0.17181230934214775</v>
      </c>
      <c r="Q36" s="3">
        <f>IF(ISNUMBER(P36),SUMIF(A:A,A36,P:P),"")</f>
        <v>0.93724534630316014</v>
      </c>
      <c r="R36" s="3">
        <f t="shared" si="14"/>
        <v>0.18331625760516027</v>
      </c>
      <c r="S36" s="7">
        <f t="shared" si="15"/>
        <v>5.4550535400622886</v>
      </c>
    </row>
    <row r="37" spans="1:19" x14ac:dyDescent="0.3">
      <c r="A37" s="1">
        <v>10</v>
      </c>
      <c r="B37" s="5">
        <v>0.68055555555555547</v>
      </c>
      <c r="C37" s="1" t="s">
        <v>27</v>
      </c>
      <c r="D37" s="1">
        <v>6</v>
      </c>
      <c r="E37" s="1">
        <v>11</v>
      </c>
      <c r="F37" s="1" t="s">
        <v>53</v>
      </c>
      <c r="G37" s="1">
        <v>52.17</v>
      </c>
      <c r="H37" s="1">
        <f>1+COUNTIFS(A:A,A37,G:G,"&gt;"&amp;G37)</f>
        <v>3</v>
      </c>
      <c r="I37" s="2">
        <f>AVERAGEIF(A:A,A37,G:G)</f>
        <v>44.991818181818182</v>
      </c>
      <c r="J37" s="2">
        <f t="shared" si="8"/>
        <v>7.1781818181818196</v>
      </c>
      <c r="K37" s="2">
        <f t="shared" si="9"/>
        <v>97.178181818181827</v>
      </c>
      <c r="L37" s="2">
        <f t="shared" si="10"/>
        <v>340.5939172320235</v>
      </c>
      <c r="M37" s="2">
        <f>SUMIF(A:A,A37,L:L)</f>
        <v>3560.4546694680266</v>
      </c>
      <c r="N37" s="3">
        <f t="shared" si="11"/>
        <v>9.5660231304928317E-2</v>
      </c>
      <c r="O37" s="6">
        <f t="shared" si="12"/>
        <v>10.453664875766206</v>
      </c>
      <c r="P37" s="3">
        <f t="shared" si="13"/>
        <v>9.5660231304928317E-2</v>
      </c>
      <c r="Q37" s="3">
        <f>IF(ISNUMBER(P37),SUMIF(A:A,A37,P:P),"")</f>
        <v>0.93724534630316014</v>
      </c>
      <c r="R37" s="3">
        <f t="shared" si="14"/>
        <v>0.10206530411940416</v>
      </c>
      <c r="S37" s="7">
        <f t="shared" si="15"/>
        <v>9.7976487566246799</v>
      </c>
    </row>
    <row r="38" spans="1:19" x14ac:dyDescent="0.3">
      <c r="A38" s="1">
        <v>10</v>
      </c>
      <c r="B38" s="5">
        <v>0.68055555555555547</v>
      </c>
      <c r="C38" s="1" t="s">
        <v>27</v>
      </c>
      <c r="D38" s="1">
        <v>6</v>
      </c>
      <c r="E38" s="1">
        <v>1</v>
      </c>
      <c r="F38" s="1" t="s">
        <v>47</v>
      </c>
      <c r="G38" s="1">
        <v>50.7</v>
      </c>
      <c r="H38" s="1">
        <f>1+COUNTIFS(A:A,A38,G:G,"&gt;"&amp;G38)</f>
        <v>4</v>
      </c>
      <c r="I38" s="2">
        <f>AVERAGEIF(A:A,A38,G:G)</f>
        <v>44.991818181818182</v>
      </c>
      <c r="J38" s="2">
        <f t="shared" si="8"/>
        <v>5.7081818181818207</v>
      </c>
      <c r="K38" s="2">
        <f t="shared" si="9"/>
        <v>95.708181818181828</v>
      </c>
      <c r="L38" s="2">
        <f t="shared" si="10"/>
        <v>311.84020997181511</v>
      </c>
      <c r="M38" s="2">
        <f>SUMIF(A:A,A38,L:L)</f>
        <v>3560.4546694680266</v>
      </c>
      <c r="N38" s="3">
        <f t="shared" si="11"/>
        <v>8.7584378659820897E-2</v>
      </c>
      <c r="O38" s="6">
        <f t="shared" si="12"/>
        <v>11.417561159896055</v>
      </c>
      <c r="P38" s="3">
        <f t="shared" si="13"/>
        <v>8.7584378659820897E-2</v>
      </c>
      <c r="Q38" s="3">
        <f>IF(ISNUMBER(P38),SUMIF(A:A,A38,P:P),"")</f>
        <v>0.93724534630316014</v>
      </c>
      <c r="R38" s="3">
        <f t="shared" si="14"/>
        <v>9.3448720770165306E-2</v>
      </c>
      <c r="S38" s="7">
        <f t="shared" si="15"/>
        <v>10.701056063244289</v>
      </c>
    </row>
    <row r="39" spans="1:19" x14ac:dyDescent="0.3">
      <c r="A39" s="1">
        <v>10</v>
      </c>
      <c r="B39" s="5">
        <v>0.68055555555555547</v>
      </c>
      <c r="C39" s="1" t="s">
        <v>27</v>
      </c>
      <c r="D39" s="1">
        <v>6</v>
      </c>
      <c r="E39" s="1">
        <v>4</v>
      </c>
      <c r="F39" s="1" t="s">
        <v>50</v>
      </c>
      <c r="G39" s="1">
        <v>47.55</v>
      </c>
      <c r="H39" s="1">
        <f>1+COUNTIFS(A:A,A39,G:G,"&gt;"&amp;G39)</f>
        <v>5</v>
      </c>
      <c r="I39" s="2">
        <f>AVERAGEIF(A:A,A39,G:G)</f>
        <v>44.991818181818182</v>
      </c>
      <c r="J39" s="2">
        <f t="shared" si="8"/>
        <v>2.558181818181815</v>
      </c>
      <c r="K39" s="2">
        <f t="shared" si="9"/>
        <v>92.558181818181822</v>
      </c>
      <c r="L39" s="2">
        <f t="shared" si="10"/>
        <v>258.13711805952107</v>
      </c>
      <c r="M39" s="2">
        <f>SUMIF(A:A,A39,L:L)</f>
        <v>3560.4546694680266</v>
      </c>
      <c r="N39" s="3">
        <f t="shared" si="11"/>
        <v>7.2501166851841922E-2</v>
      </c>
      <c r="O39" s="6">
        <f t="shared" si="12"/>
        <v>13.792881458632614</v>
      </c>
      <c r="P39" s="3">
        <f t="shared" si="13"/>
        <v>7.2501166851841922E-2</v>
      </c>
      <c r="Q39" s="3">
        <f>IF(ISNUMBER(P39),SUMIF(A:A,A39,P:P),"")</f>
        <v>0.93724534630316014</v>
      </c>
      <c r="R39" s="3">
        <f t="shared" si="14"/>
        <v>7.7355590121426732E-2</v>
      </c>
      <c r="S39" s="7">
        <f t="shared" si="15"/>
        <v>12.927313959214564</v>
      </c>
    </row>
    <row r="40" spans="1:19" x14ac:dyDescent="0.3">
      <c r="A40" s="1">
        <v>10</v>
      </c>
      <c r="B40" s="5">
        <v>0.68055555555555547</v>
      </c>
      <c r="C40" s="1" t="s">
        <v>27</v>
      </c>
      <c r="D40" s="1">
        <v>6</v>
      </c>
      <c r="E40" s="1">
        <v>7</v>
      </c>
      <c r="F40" s="1" t="s">
        <v>24</v>
      </c>
      <c r="G40" s="1">
        <v>46.93</v>
      </c>
      <c r="H40" s="1">
        <f>1+COUNTIFS(A:A,A40,G:G,"&gt;"&amp;G40)</f>
        <v>6</v>
      </c>
      <c r="I40" s="2">
        <f>AVERAGEIF(A:A,A40,G:G)</f>
        <v>44.991818181818182</v>
      </c>
      <c r="J40" s="2">
        <f t="shared" si="8"/>
        <v>1.9381818181818176</v>
      </c>
      <c r="K40" s="2">
        <f t="shared" si="9"/>
        <v>91.938181818181818</v>
      </c>
      <c r="L40" s="2">
        <f t="shared" si="10"/>
        <v>248.71083318055713</v>
      </c>
      <c r="M40" s="2">
        <f>SUMIF(A:A,A40,L:L)</f>
        <v>3560.4546694680266</v>
      </c>
      <c r="N40" s="3">
        <f t="shared" si="11"/>
        <v>6.985367214848362E-2</v>
      </c>
      <c r="O40" s="6">
        <f t="shared" si="12"/>
        <v>14.315639668511084</v>
      </c>
      <c r="P40" s="3">
        <f t="shared" si="13"/>
        <v>6.985367214848362E-2</v>
      </c>
      <c r="Q40" s="3">
        <f>IF(ISNUMBER(P40),SUMIF(A:A,A40,P:P),"")</f>
        <v>0.93724534630316014</v>
      </c>
      <c r="R40" s="3">
        <f t="shared" si="14"/>
        <v>7.453082847945007E-2</v>
      </c>
      <c r="S40" s="7">
        <f t="shared" si="15"/>
        <v>13.417266658664929</v>
      </c>
    </row>
    <row r="41" spans="1:19" x14ac:dyDescent="0.3">
      <c r="A41" s="1">
        <v>10</v>
      </c>
      <c r="B41" s="5">
        <v>0.68055555555555547</v>
      </c>
      <c r="C41" s="1" t="s">
        <v>27</v>
      </c>
      <c r="D41" s="1">
        <v>6</v>
      </c>
      <c r="E41" s="1">
        <v>5</v>
      </c>
      <c r="F41" s="1" t="s">
        <v>51</v>
      </c>
      <c r="G41" s="1">
        <v>46.2</v>
      </c>
      <c r="H41" s="1">
        <f>1+COUNTIFS(A:A,A41,G:G,"&gt;"&amp;G41)</f>
        <v>7</v>
      </c>
      <c r="I41" s="2">
        <f>AVERAGEIF(A:A,A41,G:G)</f>
        <v>44.991818181818182</v>
      </c>
      <c r="J41" s="2">
        <f t="shared" si="8"/>
        <v>1.2081818181818207</v>
      </c>
      <c r="K41" s="2">
        <f t="shared" si="9"/>
        <v>91.208181818181828</v>
      </c>
      <c r="L41" s="2">
        <f t="shared" si="10"/>
        <v>238.05242180218244</v>
      </c>
      <c r="M41" s="2">
        <f>SUMIF(A:A,A41,L:L)</f>
        <v>3560.4546694680266</v>
      </c>
      <c r="N41" s="3">
        <f t="shared" si="11"/>
        <v>6.6860118693141582E-2</v>
      </c>
      <c r="O41" s="6">
        <f t="shared" si="12"/>
        <v>14.956599233536489</v>
      </c>
      <c r="P41" s="3">
        <f t="shared" si="13"/>
        <v>6.6860118693141582E-2</v>
      </c>
      <c r="Q41" s="3">
        <f>IF(ISNUMBER(P41),SUMIF(A:A,A41,P:P),"")</f>
        <v>0.93724534630316014</v>
      </c>
      <c r="R41" s="3">
        <f t="shared" si="14"/>
        <v>7.1336837207954612E-2</v>
      </c>
      <c r="S41" s="7">
        <f t="shared" si="15"/>
        <v>14.018003028153485</v>
      </c>
    </row>
    <row r="42" spans="1:19" x14ac:dyDescent="0.3">
      <c r="A42" s="1">
        <v>10</v>
      </c>
      <c r="B42" s="5">
        <v>0.68055555555555547</v>
      </c>
      <c r="C42" s="1" t="s">
        <v>27</v>
      </c>
      <c r="D42" s="1">
        <v>6</v>
      </c>
      <c r="E42" s="1">
        <v>10</v>
      </c>
      <c r="F42" s="1" t="s">
        <v>52</v>
      </c>
      <c r="G42" s="1">
        <v>40.76</v>
      </c>
      <c r="H42" s="1">
        <f>1+COUNTIFS(A:A,A42,G:G,"&gt;"&amp;G42)</f>
        <v>8</v>
      </c>
      <c r="I42" s="2">
        <f>AVERAGEIF(A:A,A42,G:G)</f>
        <v>44.991818181818182</v>
      </c>
      <c r="J42" s="2">
        <f t="shared" si="8"/>
        <v>-4.2318181818181841</v>
      </c>
      <c r="K42" s="2">
        <f t="shared" si="9"/>
        <v>85.768181818181816</v>
      </c>
      <c r="L42" s="2">
        <f t="shared" si="10"/>
        <v>171.75875569268814</v>
      </c>
      <c r="M42" s="2">
        <f>SUMIF(A:A,A42,L:L)</f>
        <v>3560.4546694680266</v>
      </c>
      <c r="N42" s="3">
        <f t="shared" si="11"/>
        <v>4.8240680373091475E-2</v>
      </c>
      <c r="O42" s="6">
        <f t="shared" si="12"/>
        <v>20.729392543099316</v>
      </c>
      <c r="P42" s="3">
        <f t="shared" si="13"/>
        <v>4.8240680373091475E-2</v>
      </c>
      <c r="Q42" s="3">
        <f>IF(ISNUMBER(P42),SUMIF(A:A,A42,P:P),"")</f>
        <v>0.93724534630316014</v>
      </c>
      <c r="R42" s="3">
        <f t="shared" si="14"/>
        <v>5.1470706750767481E-2</v>
      </c>
      <c r="S42" s="7">
        <f t="shared" si="15"/>
        <v>19.428526692711266</v>
      </c>
    </row>
    <row r="43" spans="1:19" x14ac:dyDescent="0.3">
      <c r="A43" s="1">
        <v>10</v>
      </c>
      <c r="B43" s="5">
        <v>0.68055555555555547</v>
      </c>
      <c r="C43" s="1" t="s">
        <v>27</v>
      </c>
      <c r="D43" s="1">
        <v>6</v>
      </c>
      <c r="E43" s="1">
        <v>15</v>
      </c>
      <c r="F43" s="1" t="s">
        <v>55</v>
      </c>
      <c r="G43" s="1">
        <v>34.82</v>
      </c>
      <c r="H43" s="1">
        <f>1+COUNTIFS(A:A,A43,G:G,"&gt;"&amp;G43)</f>
        <v>9</v>
      </c>
      <c r="I43" s="2">
        <f>AVERAGEIF(A:A,A43,G:G)</f>
        <v>44.991818181818182</v>
      </c>
      <c r="J43" s="2">
        <f t="shared" si="8"/>
        <v>-10.171818181818182</v>
      </c>
      <c r="K43" s="2">
        <f t="shared" si="9"/>
        <v>79.828181818181818</v>
      </c>
      <c r="L43" s="2">
        <f t="shared" si="10"/>
        <v>120.26419034984573</v>
      </c>
      <c r="M43" s="2">
        <f>SUMIF(A:A,A43,L:L)</f>
        <v>3560.4546694680266</v>
      </c>
      <c r="N43" s="3">
        <f t="shared" si="11"/>
        <v>3.3777761975499213E-2</v>
      </c>
      <c r="O43" s="6">
        <f t="shared" si="12"/>
        <v>29.605277008149699</v>
      </c>
      <c r="P43" s="3" t="str">
        <f t="shared" si="13"/>
        <v/>
      </c>
      <c r="Q43" s="3" t="str">
        <f>IF(ISNUMBER(P43),SUMIF(A:A,A43,P:P),"")</f>
        <v/>
      </c>
      <c r="R43" s="3" t="str">
        <f t="shared" si="14"/>
        <v/>
      </c>
      <c r="S43" s="7" t="str">
        <f t="shared" si="15"/>
        <v/>
      </c>
    </row>
    <row r="44" spans="1:19" x14ac:dyDescent="0.3">
      <c r="A44" s="1">
        <v>10</v>
      </c>
      <c r="B44" s="5">
        <v>0.68055555555555547</v>
      </c>
      <c r="C44" s="1" t="s">
        <v>27</v>
      </c>
      <c r="D44" s="1">
        <v>6</v>
      </c>
      <c r="E44" s="1">
        <v>2</v>
      </c>
      <c r="F44" s="1" t="s">
        <v>48</v>
      </c>
      <c r="G44" s="1">
        <v>22.04</v>
      </c>
      <c r="H44" s="1">
        <f>1+COUNTIFS(A:A,A44,G:G,"&gt;"&amp;G44)</f>
        <v>10</v>
      </c>
      <c r="I44" s="2">
        <f>AVERAGEIF(A:A,A44,G:G)</f>
        <v>44.991818181818182</v>
      </c>
      <c r="J44" s="2">
        <f t="shared" si="8"/>
        <v>-22.951818181818183</v>
      </c>
      <c r="K44" s="2">
        <f t="shared" si="9"/>
        <v>67.048181818181817</v>
      </c>
      <c r="L44" s="2">
        <f t="shared" si="10"/>
        <v>55.862365641427239</v>
      </c>
      <c r="M44" s="2">
        <f>SUMIF(A:A,A44,L:L)</f>
        <v>3560.4546694680266</v>
      </c>
      <c r="N44" s="3">
        <f t="shared" si="11"/>
        <v>1.5689671917596335E-2</v>
      </c>
      <c r="O44" s="6">
        <f t="shared" si="12"/>
        <v>63.736195712191829</v>
      </c>
      <c r="P44" s="3" t="str">
        <f t="shared" si="13"/>
        <v/>
      </c>
      <c r="Q44" s="3" t="str">
        <f>IF(ISNUMBER(P44),SUMIF(A:A,A44,P:P),"")</f>
        <v/>
      </c>
      <c r="R44" s="3" t="str">
        <f t="shared" si="14"/>
        <v/>
      </c>
      <c r="S44" s="7" t="str">
        <f t="shared" si="15"/>
        <v/>
      </c>
    </row>
    <row r="45" spans="1:19" x14ac:dyDescent="0.3">
      <c r="A45" s="1">
        <v>10</v>
      </c>
      <c r="B45" s="5">
        <v>0.68055555555555547</v>
      </c>
      <c r="C45" s="1" t="s">
        <v>27</v>
      </c>
      <c r="D45" s="1">
        <v>6</v>
      </c>
      <c r="E45" s="1">
        <v>12</v>
      </c>
      <c r="F45" s="1" t="s">
        <v>54</v>
      </c>
      <c r="G45" s="1">
        <v>19.27</v>
      </c>
      <c r="H45" s="1">
        <f>1+COUNTIFS(A:A,A45,G:G,"&gt;"&amp;G45)</f>
        <v>11</v>
      </c>
      <c r="I45" s="2">
        <f>AVERAGEIF(A:A,A45,G:G)</f>
        <v>44.991818181818182</v>
      </c>
      <c r="J45" s="2">
        <f t="shared" si="8"/>
        <v>-25.721818181818183</v>
      </c>
      <c r="K45" s="2">
        <f t="shared" si="9"/>
        <v>64.278181818181821</v>
      </c>
      <c r="L45" s="2">
        <f t="shared" si="10"/>
        <v>47.308543794489417</v>
      </c>
      <c r="M45" s="2">
        <f>SUMIF(A:A,A45,L:L)</f>
        <v>3560.4546694680266</v>
      </c>
      <c r="N45" s="3">
        <f t="shared" si="11"/>
        <v>1.3287219803744296E-2</v>
      </c>
      <c r="O45" s="6">
        <f t="shared" si="12"/>
        <v>75.260288816641932</v>
      </c>
      <c r="P45" s="3" t="str">
        <f t="shared" si="13"/>
        <v/>
      </c>
      <c r="Q45" s="3" t="str">
        <f>IF(ISNUMBER(P45),SUMIF(A:A,A45,P:P),"")</f>
        <v/>
      </c>
      <c r="R45" s="3" t="str">
        <f t="shared" si="14"/>
        <v/>
      </c>
      <c r="S45" s="7" t="str">
        <f t="shared" si="15"/>
        <v/>
      </c>
    </row>
    <row r="46" spans="1:19" x14ac:dyDescent="0.3">
      <c r="A46" s="1"/>
      <c r="B46" s="5"/>
      <c r="C46" s="1"/>
      <c r="D46" s="1"/>
      <c r="E46" s="1"/>
      <c r="F46" s="1"/>
      <c r="G46" s="1"/>
      <c r="H46" s="1"/>
      <c r="I46" s="2"/>
      <c r="J46" s="2"/>
      <c r="K46" s="2"/>
      <c r="L46" s="2"/>
      <c r="M46" s="2"/>
      <c r="N46" s="3"/>
      <c r="O46" s="6"/>
      <c r="P46" s="3"/>
      <c r="Q46" s="3"/>
      <c r="R46" s="3"/>
      <c r="S46" s="7"/>
    </row>
    <row r="47" spans="1:19" x14ac:dyDescent="0.3">
      <c r="A47" s="1">
        <v>15</v>
      </c>
      <c r="B47" s="5">
        <v>0.73263888888888884</v>
      </c>
      <c r="C47" s="1" t="s">
        <v>27</v>
      </c>
      <c r="D47" s="1">
        <v>8</v>
      </c>
      <c r="E47" s="1">
        <v>3</v>
      </c>
      <c r="F47" s="1" t="s">
        <v>57</v>
      </c>
      <c r="G47" s="1">
        <v>74.92</v>
      </c>
      <c r="H47" s="1">
        <f>1+COUNTIFS(A:A,A47,G:G,"&gt;"&amp;G47)</f>
        <v>1</v>
      </c>
      <c r="I47" s="2">
        <f>AVERAGEIF(A:A,A47,G:G)</f>
        <v>49.650999999999996</v>
      </c>
      <c r="J47" s="2">
        <f t="shared" ref="J47:J56" si="16">G47-I47</f>
        <v>25.269000000000005</v>
      </c>
      <c r="K47" s="2">
        <f t="shared" ref="K47:K56" si="17">90+J47</f>
        <v>115.26900000000001</v>
      </c>
      <c r="L47" s="2">
        <f t="shared" ref="L47:L56" si="18">EXP(0.06*K47)</f>
        <v>1008.4199712433615</v>
      </c>
      <c r="M47" s="2">
        <f>SUMIF(A:A,A47,L:L)</f>
        <v>2873.2947396999548</v>
      </c>
      <c r="N47" s="3">
        <f t="shared" ref="N47:N56" si="19">L47/M47</f>
        <v>0.35096294066534445</v>
      </c>
      <c r="O47" s="6">
        <f t="shared" ref="O47:O56" si="20">1/N47</f>
        <v>2.8493036846119182</v>
      </c>
      <c r="P47" s="3">
        <f t="shared" ref="P47:P56" si="21">IF(O47&gt;21,"",N47)</f>
        <v>0.35096294066534445</v>
      </c>
      <c r="Q47" s="3">
        <f>IF(ISNUMBER(P47),SUMIF(A:A,A47,P:P),"")</f>
        <v>0.93327398364438419</v>
      </c>
      <c r="R47" s="3">
        <f t="shared" ref="R47:R56" si="22">IFERROR(P47*(1/Q47),"")</f>
        <v>0.37605563512533935</v>
      </c>
      <c r="S47" s="7">
        <f t="shared" ref="S47:S56" si="23">IFERROR(1/R47,"")</f>
        <v>2.6591810003503871</v>
      </c>
    </row>
    <row r="48" spans="1:19" x14ac:dyDescent="0.3">
      <c r="A48" s="1">
        <v>15</v>
      </c>
      <c r="B48" s="5">
        <v>0.73263888888888884</v>
      </c>
      <c r="C48" s="1" t="s">
        <v>27</v>
      </c>
      <c r="D48" s="1">
        <v>8</v>
      </c>
      <c r="E48" s="1">
        <v>8</v>
      </c>
      <c r="F48" s="1" t="s">
        <v>59</v>
      </c>
      <c r="G48" s="1">
        <v>55.63</v>
      </c>
      <c r="H48" s="1">
        <f>1+COUNTIFS(A:A,A48,G:G,"&gt;"&amp;G48)</f>
        <v>2</v>
      </c>
      <c r="I48" s="2">
        <f>AVERAGEIF(A:A,A48,G:G)</f>
        <v>49.650999999999996</v>
      </c>
      <c r="J48" s="2">
        <f t="shared" si="16"/>
        <v>5.9790000000000063</v>
      </c>
      <c r="K48" s="2">
        <f t="shared" si="17"/>
        <v>95.979000000000013</v>
      </c>
      <c r="L48" s="2">
        <f t="shared" si="18"/>
        <v>316.94872182874832</v>
      </c>
      <c r="M48" s="2">
        <f>SUMIF(A:A,A48,L:L)</f>
        <v>2873.2947396999548</v>
      </c>
      <c r="N48" s="3">
        <f t="shared" si="19"/>
        <v>0.11030846138041719</v>
      </c>
      <c r="O48" s="6">
        <f t="shared" si="20"/>
        <v>9.0654877013589434</v>
      </c>
      <c r="P48" s="3">
        <f t="shared" si="21"/>
        <v>0.11030846138041719</v>
      </c>
      <c r="Q48" s="3">
        <f>IF(ISNUMBER(P48),SUMIF(A:A,A48,P:P),"")</f>
        <v>0.93327398364438419</v>
      </c>
      <c r="R48" s="3">
        <f t="shared" si="22"/>
        <v>0.11819515309927386</v>
      </c>
      <c r="S48" s="7">
        <f t="shared" si="23"/>
        <v>8.4605838207264323</v>
      </c>
    </row>
    <row r="49" spans="1:19" x14ac:dyDescent="0.3">
      <c r="A49" s="1">
        <v>15</v>
      </c>
      <c r="B49" s="5">
        <v>0.73263888888888884</v>
      </c>
      <c r="C49" s="1" t="s">
        <v>27</v>
      </c>
      <c r="D49" s="1">
        <v>8</v>
      </c>
      <c r="E49" s="1">
        <v>1</v>
      </c>
      <c r="F49" s="1" t="s">
        <v>56</v>
      </c>
      <c r="G49" s="1">
        <v>55.39</v>
      </c>
      <c r="H49" s="1">
        <f>1+COUNTIFS(A:A,A49,G:G,"&gt;"&amp;G49)</f>
        <v>3</v>
      </c>
      <c r="I49" s="2">
        <f>AVERAGEIF(A:A,A49,G:G)</f>
        <v>49.650999999999996</v>
      </c>
      <c r="J49" s="2">
        <f t="shared" si="16"/>
        <v>5.7390000000000043</v>
      </c>
      <c r="K49" s="2">
        <f t="shared" si="17"/>
        <v>95.739000000000004</v>
      </c>
      <c r="L49" s="2">
        <f t="shared" si="18"/>
        <v>312.41736431013561</v>
      </c>
      <c r="M49" s="2">
        <f>SUMIF(A:A,A49,L:L)</f>
        <v>2873.2947396999548</v>
      </c>
      <c r="N49" s="3">
        <f t="shared" si="19"/>
        <v>0.10873140161832473</v>
      </c>
      <c r="O49" s="6">
        <f t="shared" si="20"/>
        <v>9.1969751618787914</v>
      </c>
      <c r="P49" s="3">
        <f t="shared" si="21"/>
        <v>0.10873140161832473</v>
      </c>
      <c r="Q49" s="3">
        <f>IF(ISNUMBER(P49),SUMIF(A:A,A49,P:P),"")</f>
        <v>0.93327398364438419</v>
      </c>
      <c r="R49" s="3">
        <f t="shared" si="22"/>
        <v>0.11650533875779384</v>
      </c>
      <c r="S49" s="7">
        <f t="shared" si="23"/>
        <v>8.5832976468050752</v>
      </c>
    </row>
    <row r="50" spans="1:19" x14ac:dyDescent="0.3">
      <c r="A50" s="1">
        <v>15</v>
      </c>
      <c r="B50" s="5">
        <v>0.73263888888888884</v>
      </c>
      <c r="C50" s="1" t="s">
        <v>27</v>
      </c>
      <c r="D50" s="1">
        <v>8</v>
      </c>
      <c r="E50" s="1">
        <v>7</v>
      </c>
      <c r="F50" s="1" t="s">
        <v>26</v>
      </c>
      <c r="G50" s="1">
        <v>54.5</v>
      </c>
      <c r="H50" s="1">
        <f>1+COUNTIFS(A:A,A50,G:G,"&gt;"&amp;G50)</f>
        <v>4</v>
      </c>
      <c r="I50" s="2">
        <f>AVERAGEIF(A:A,A50,G:G)</f>
        <v>49.650999999999996</v>
      </c>
      <c r="J50" s="2">
        <f t="shared" si="16"/>
        <v>4.8490000000000038</v>
      </c>
      <c r="K50" s="2">
        <f t="shared" si="17"/>
        <v>94.849000000000004</v>
      </c>
      <c r="L50" s="2">
        <f t="shared" si="18"/>
        <v>296.17189141065808</v>
      </c>
      <c r="M50" s="2">
        <f>SUMIF(A:A,A50,L:L)</f>
        <v>2873.2947396999548</v>
      </c>
      <c r="N50" s="3">
        <f t="shared" si="19"/>
        <v>0.10307744879719022</v>
      </c>
      <c r="O50" s="6">
        <f t="shared" si="20"/>
        <v>9.70144305732234</v>
      </c>
      <c r="P50" s="3">
        <f t="shared" si="21"/>
        <v>0.10307744879719022</v>
      </c>
      <c r="Q50" s="3">
        <f>IF(ISNUMBER(P50),SUMIF(A:A,A50,P:P),"")</f>
        <v>0.93327398364438419</v>
      </c>
      <c r="R50" s="3">
        <f t="shared" si="22"/>
        <v>0.11044714692964909</v>
      </c>
      <c r="S50" s="7">
        <f t="shared" si="23"/>
        <v>9.0541044092063743</v>
      </c>
    </row>
    <row r="51" spans="1:19" x14ac:dyDescent="0.3">
      <c r="A51" s="1">
        <v>15</v>
      </c>
      <c r="B51" s="5">
        <v>0.73263888888888884</v>
      </c>
      <c r="C51" s="1" t="s">
        <v>27</v>
      </c>
      <c r="D51" s="1">
        <v>8</v>
      </c>
      <c r="E51" s="1">
        <v>10</v>
      </c>
      <c r="F51" s="1" t="s">
        <v>61</v>
      </c>
      <c r="G51" s="1">
        <v>49.81</v>
      </c>
      <c r="H51" s="1">
        <f>1+COUNTIFS(A:A,A51,G:G,"&gt;"&amp;G51)</f>
        <v>5</v>
      </c>
      <c r="I51" s="2">
        <f>AVERAGEIF(A:A,A51,G:G)</f>
        <v>49.650999999999996</v>
      </c>
      <c r="J51" s="2">
        <f t="shared" si="16"/>
        <v>0.15900000000000603</v>
      </c>
      <c r="K51" s="2">
        <f t="shared" si="17"/>
        <v>90.159000000000006</v>
      </c>
      <c r="L51" s="2">
        <f t="shared" si="18"/>
        <v>223.52874080680741</v>
      </c>
      <c r="M51" s="2">
        <f>SUMIF(A:A,A51,L:L)</f>
        <v>2873.2947396999548</v>
      </c>
      <c r="N51" s="3">
        <f t="shared" si="19"/>
        <v>7.7795270258333993E-2</v>
      </c>
      <c r="O51" s="6">
        <f t="shared" si="20"/>
        <v>12.854251893197489</v>
      </c>
      <c r="P51" s="3">
        <f t="shared" si="21"/>
        <v>7.7795270258333993E-2</v>
      </c>
      <c r="Q51" s="3">
        <f>IF(ISNUMBER(P51),SUMIF(A:A,A51,P:P),"")</f>
        <v>0.93327398364438419</v>
      </c>
      <c r="R51" s="3">
        <f t="shared" si="22"/>
        <v>8.3357375884997559E-2</v>
      </c>
      <c r="S51" s="7">
        <f t="shared" si="23"/>
        <v>11.996538871132786</v>
      </c>
    </row>
    <row r="52" spans="1:19" x14ac:dyDescent="0.3">
      <c r="A52" s="1">
        <v>15</v>
      </c>
      <c r="B52" s="5">
        <v>0.73263888888888884</v>
      </c>
      <c r="C52" s="1" t="s">
        <v>27</v>
      </c>
      <c r="D52" s="1">
        <v>8</v>
      </c>
      <c r="E52" s="1">
        <v>5</v>
      </c>
      <c r="F52" s="1" t="s">
        <v>58</v>
      </c>
      <c r="G52" s="1">
        <v>47.94</v>
      </c>
      <c r="H52" s="1">
        <f>1+COUNTIFS(A:A,A52,G:G,"&gt;"&amp;G52)</f>
        <v>6</v>
      </c>
      <c r="I52" s="2">
        <f>AVERAGEIF(A:A,A52,G:G)</f>
        <v>49.650999999999996</v>
      </c>
      <c r="J52" s="2">
        <f t="shared" si="16"/>
        <v>-1.7109999999999985</v>
      </c>
      <c r="K52" s="2">
        <f t="shared" si="17"/>
        <v>88.289000000000001</v>
      </c>
      <c r="L52" s="2">
        <f t="shared" si="18"/>
        <v>199.80462218381641</v>
      </c>
      <c r="M52" s="2">
        <f>SUMIF(A:A,A52,L:L)</f>
        <v>2873.2947396999548</v>
      </c>
      <c r="N52" s="3">
        <f t="shared" si="19"/>
        <v>6.9538505543180404E-2</v>
      </c>
      <c r="O52" s="6">
        <f t="shared" si="20"/>
        <v>14.380521873295699</v>
      </c>
      <c r="P52" s="3">
        <f t="shared" si="21"/>
        <v>6.9538505543180404E-2</v>
      </c>
      <c r="Q52" s="3">
        <f>IF(ISNUMBER(P52),SUMIF(A:A,A52,P:P),"")</f>
        <v>0.93327398364438419</v>
      </c>
      <c r="R52" s="3">
        <f t="shared" si="22"/>
        <v>7.4510279684039102E-2</v>
      </c>
      <c r="S52" s="7">
        <f t="shared" si="23"/>
        <v>13.42096693557588</v>
      </c>
    </row>
    <row r="53" spans="1:19" x14ac:dyDescent="0.3">
      <c r="A53" s="1">
        <v>15</v>
      </c>
      <c r="B53" s="5">
        <v>0.73263888888888884</v>
      </c>
      <c r="C53" s="1" t="s">
        <v>27</v>
      </c>
      <c r="D53" s="1">
        <v>8</v>
      </c>
      <c r="E53" s="1">
        <v>9</v>
      </c>
      <c r="F53" s="1" t="s">
        <v>60</v>
      </c>
      <c r="G53" s="1">
        <v>45.12</v>
      </c>
      <c r="H53" s="1">
        <f>1+COUNTIFS(A:A,A53,G:G,"&gt;"&amp;G53)</f>
        <v>7</v>
      </c>
      <c r="I53" s="2">
        <f>AVERAGEIF(A:A,A53,G:G)</f>
        <v>49.650999999999996</v>
      </c>
      <c r="J53" s="2">
        <f t="shared" si="16"/>
        <v>-4.5309999999999988</v>
      </c>
      <c r="K53" s="2">
        <f t="shared" si="17"/>
        <v>85.468999999999994</v>
      </c>
      <c r="L53" s="2">
        <f t="shared" si="18"/>
        <v>168.70303838995184</v>
      </c>
      <c r="M53" s="2">
        <f>SUMIF(A:A,A53,L:L)</f>
        <v>2873.2947396999548</v>
      </c>
      <c r="N53" s="3">
        <f t="shared" si="19"/>
        <v>5.8714143056402469E-2</v>
      </c>
      <c r="O53" s="6">
        <f t="shared" si="20"/>
        <v>17.031671552105795</v>
      </c>
      <c r="P53" s="3">
        <f t="shared" si="21"/>
        <v>5.8714143056402469E-2</v>
      </c>
      <c r="Q53" s="3">
        <f>IF(ISNUMBER(P53),SUMIF(A:A,A53,P:P),"")</f>
        <v>0.93327398364438419</v>
      </c>
      <c r="R53" s="3">
        <f t="shared" si="22"/>
        <v>6.2912010926445133E-2</v>
      </c>
      <c r="S53" s="7">
        <f t="shared" si="23"/>
        <v>15.895215957556507</v>
      </c>
    </row>
    <row r="54" spans="1:19" x14ac:dyDescent="0.3">
      <c r="A54" s="1">
        <v>15</v>
      </c>
      <c r="B54" s="5">
        <v>0.73263888888888884</v>
      </c>
      <c r="C54" s="1" t="s">
        <v>27</v>
      </c>
      <c r="D54" s="1">
        <v>8</v>
      </c>
      <c r="E54" s="1">
        <v>12</v>
      </c>
      <c r="F54" s="1" t="s">
        <v>63</v>
      </c>
      <c r="G54" s="1">
        <v>43.77</v>
      </c>
      <c r="H54" s="1">
        <f>1+COUNTIFS(A:A,A54,G:G,"&gt;"&amp;G54)</f>
        <v>8</v>
      </c>
      <c r="I54" s="2">
        <f>AVERAGEIF(A:A,A54,G:G)</f>
        <v>49.650999999999996</v>
      </c>
      <c r="J54" s="2">
        <f t="shared" si="16"/>
        <v>-5.8809999999999931</v>
      </c>
      <c r="K54" s="2">
        <f t="shared" si="17"/>
        <v>84.119</v>
      </c>
      <c r="L54" s="2">
        <f t="shared" si="18"/>
        <v>155.57687773075119</v>
      </c>
      <c r="M54" s="2">
        <f>SUMIF(A:A,A54,L:L)</f>
        <v>2873.2947396999548</v>
      </c>
      <c r="N54" s="3">
        <f t="shared" si="19"/>
        <v>5.4145812325190619E-2</v>
      </c>
      <c r="O54" s="6">
        <f t="shared" si="20"/>
        <v>18.468648950987543</v>
      </c>
      <c r="P54" s="3">
        <f t="shared" si="21"/>
        <v>5.4145812325190619E-2</v>
      </c>
      <c r="Q54" s="3">
        <f>IF(ISNUMBER(P54),SUMIF(A:A,A54,P:P),"")</f>
        <v>0.93327398364438419</v>
      </c>
      <c r="R54" s="3">
        <f t="shared" si="22"/>
        <v>5.8017059592461971E-2</v>
      </c>
      <c r="S54" s="7">
        <f t="shared" si="23"/>
        <v>17.236309579017821</v>
      </c>
    </row>
    <row r="55" spans="1:19" x14ac:dyDescent="0.3">
      <c r="A55" s="1">
        <v>15</v>
      </c>
      <c r="B55" s="5">
        <v>0.73263888888888884</v>
      </c>
      <c r="C55" s="1" t="s">
        <v>27</v>
      </c>
      <c r="D55" s="1">
        <v>8</v>
      </c>
      <c r="E55" s="1">
        <v>11</v>
      </c>
      <c r="F55" s="1" t="s">
        <v>62</v>
      </c>
      <c r="G55" s="1">
        <v>40.5</v>
      </c>
      <c r="H55" s="1">
        <f>1+COUNTIFS(A:A,A55,G:G,"&gt;"&amp;G55)</f>
        <v>9</v>
      </c>
      <c r="I55" s="2">
        <f>AVERAGEIF(A:A,A55,G:G)</f>
        <v>49.650999999999996</v>
      </c>
      <c r="J55" s="2">
        <f t="shared" si="16"/>
        <v>-9.1509999999999962</v>
      </c>
      <c r="K55" s="2">
        <f t="shared" si="17"/>
        <v>80.849000000000004</v>
      </c>
      <c r="L55" s="2">
        <f t="shared" si="18"/>
        <v>127.86052226587576</v>
      </c>
      <c r="M55" s="2">
        <f>SUMIF(A:A,A55,L:L)</f>
        <v>2873.2947396999548</v>
      </c>
      <c r="N55" s="3">
        <f t="shared" si="19"/>
        <v>4.4499619373969151E-2</v>
      </c>
      <c r="O55" s="6">
        <f t="shared" si="20"/>
        <v>22.472102325103659</v>
      </c>
      <c r="P55" s="3" t="str">
        <f t="shared" si="21"/>
        <v/>
      </c>
      <c r="Q55" s="3" t="str">
        <f>IF(ISNUMBER(P55),SUMIF(A:A,A55,P:P),"")</f>
        <v/>
      </c>
      <c r="R55" s="3" t="str">
        <f t="shared" si="22"/>
        <v/>
      </c>
      <c r="S55" s="7" t="str">
        <f t="shared" si="23"/>
        <v/>
      </c>
    </row>
    <row r="56" spans="1:19" x14ac:dyDescent="0.3">
      <c r="A56" s="1">
        <v>15</v>
      </c>
      <c r="B56" s="5">
        <v>0.73263888888888884</v>
      </c>
      <c r="C56" s="1" t="s">
        <v>27</v>
      </c>
      <c r="D56" s="1">
        <v>8</v>
      </c>
      <c r="E56" s="1">
        <v>16</v>
      </c>
      <c r="F56" s="1" t="s">
        <v>64</v>
      </c>
      <c r="G56" s="1">
        <v>28.93</v>
      </c>
      <c r="H56" s="1">
        <f>1+COUNTIFS(A:A,A56,G:G,"&gt;"&amp;G56)</f>
        <v>10</v>
      </c>
      <c r="I56" s="2">
        <f>AVERAGEIF(A:A,A56,G:G)</f>
        <v>49.650999999999996</v>
      </c>
      <c r="J56" s="2">
        <f t="shared" si="16"/>
        <v>-20.720999999999997</v>
      </c>
      <c r="K56" s="2">
        <f t="shared" si="17"/>
        <v>69.278999999999996</v>
      </c>
      <c r="L56" s="2">
        <f t="shared" si="18"/>
        <v>63.862989529848832</v>
      </c>
      <c r="M56" s="2">
        <f>SUMIF(A:A,A56,L:L)</f>
        <v>2873.2947396999548</v>
      </c>
      <c r="N56" s="3">
        <f t="shared" si="19"/>
        <v>2.2226396981646846E-2</v>
      </c>
      <c r="O56" s="6">
        <f t="shared" si="20"/>
        <v>44.991547700049487</v>
      </c>
      <c r="P56" s="3" t="str">
        <f t="shared" si="21"/>
        <v/>
      </c>
      <c r="Q56" s="3" t="str">
        <f>IF(ISNUMBER(P56),SUMIF(A:A,A56,P:P),"")</f>
        <v/>
      </c>
      <c r="R56" s="3" t="str">
        <f t="shared" si="22"/>
        <v/>
      </c>
      <c r="S56" s="7" t="str">
        <f t="shared" si="23"/>
        <v/>
      </c>
    </row>
  </sheetData>
  <autoFilter ref="A7:S29" xr:uid="{00000000-0009-0000-0000-000000000000}"/>
  <sortState xmlns:xlrd2="http://schemas.microsoft.com/office/spreadsheetml/2017/richdata2" ref="A8:T56">
    <sortCondition ref="B8:B56"/>
    <sortCondition ref="H8:H5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5:G1048576 G7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4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15112022 - Newcastle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2022-11-14T22:01:54Z</cp:lastPrinted>
  <dcterms:created xsi:type="dcterms:W3CDTF">2016-03-11T05:58:01Z</dcterms:created>
  <dcterms:modified xsi:type="dcterms:W3CDTF">2022-11-14T22:02:05Z</dcterms:modified>
</cp:coreProperties>
</file>