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8754799-402B-453F-878D-E0F1AA5737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5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15072022 - PREMIUM'!$A$7:$S$19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 s="1"/>
  <c r="K63" i="1" s="1"/>
  <c r="L63" i="1" s="1"/>
  <c r="H60" i="1"/>
  <c r="I60" i="1"/>
  <c r="J60" i="1" s="1"/>
  <c r="K60" i="1" s="1"/>
  <c r="L60" i="1" s="1"/>
  <c r="H61" i="1"/>
  <c r="I61" i="1"/>
  <c r="J61" i="1" s="1"/>
  <c r="K61" i="1" s="1"/>
  <c r="L61" i="1" s="1"/>
  <c r="H69" i="1"/>
  <c r="I69" i="1"/>
  <c r="J69" i="1" s="1"/>
  <c r="K69" i="1" s="1"/>
  <c r="L69" i="1" s="1"/>
  <c r="H65" i="1"/>
  <c r="I65" i="1"/>
  <c r="J65" i="1" s="1"/>
  <c r="K65" i="1" s="1"/>
  <c r="L65" i="1" s="1"/>
  <c r="H64" i="1"/>
  <c r="I64" i="1"/>
  <c r="J64" i="1" s="1"/>
  <c r="K64" i="1" s="1"/>
  <c r="L64" i="1" s="1"/>
  <c r="H67" i="1"/>
  <c r="I67" i="1"/>
  <c r="J67" i="1" s="1"/>
  <c r="K67" i="1" s="1"/>
  <c r="L67" i="1" s="1"/>
  <c r="H71" i="1"/>
  <c r="I71" i="1"/>
  <c r="J71" i="1" s="1"/>
  <c r="K71" i="1" s="1"/>
  <c r="L71" i="1" s="1"/>
  <c r="H53" i="1"/>
  <c r="I53" i="1"/>
  <c r="J53" i="1" s="1"/>
  <c r="K53" i="1" s="1"/>
  <c r="L53" i="1" s="1"/>
  <c r="H48" i="1"/>
  <c r="I48" i="1"/>
  <c r="J48" i="1" s="1"/>
  <c r="K48" i="1" s="1"/>
  <c r="L48" i="1" s="1"/>
  <c r="H58" i="1"/>
  <c r="I58" i="1"/>
  <c r="J58" i="1" s="1"/>
  <c r="K58" i="1" s="1"/>
  <c r="L58" i="1" s="1"/>
  <c r="H50" i="1"/>
  <c r="I50" i="1"/>
  <c r="J50" i="1" s="1"/>
  <c r="K50" i="1" s="1"/>
  <c r="L50" i="1" s="1"/>
  <c r="H49" i="1"/>
  <c r="I49" i="1"/>
  <c r="J49" i="1" s="1"/>
  <c r="K49" i="1" s="1"/>
  <c r="L49" i="1" s="1"/>
  <c r="H57" i="1"/>
  <c r="I57" i="1"/>
  <c r="J57" i="1" s="1"/>
  <c r="K57" i="1" s="1"/>
  <c r="L57" i="1" s="1"/>
  <c r="H52" i="1"/>
  <c r="I52" i="1"/>
  <c r="J52" i="1" s="1"/>
  <c r="K52" i="1" s="1"/>
  <c r="L52" i="1" s="1"/>
  <c r="H59" i="1"/>
  <c r="I59" i="1"/>
  <c r="J59" i="1" s="1"/>
  <c r="K59" i="1" s="1"/>
  <c r="L59" i="1" s="1"/>
  <c r="H55" i="1"/>
  <c r="I55" i="1"/>
  <c r="J55" i="1" s="1"/>
  <c r="K55" i="1" s="1"/>
  <c r="L55" i="1" s="1"/>
  <c r="H51" i="1"/>
  <c r="I51" i="1"/>
  <c r="J51" i="1" s="1"/>
  <c r="K51" i="1" s="1"/>
  <c r="L51" i="1" s="1"/>
  <c r="H56" i="1"/>
  <c r="I56" i="1"/>
  <c r="J56" i="1" s="1"/>
  <c r="K56" i="1" s="1"/>
  <c r="L56" i="1" s="1"/>
  <c r="H54" i="1"/>
  <c r="I54" i="1"/>
  <c r="J54" i="1" s="1"/>
  <c r="K54" i="1" s="1"/>
  <c r="L54" i="1" s="1"/>
  <c r="H68" i="1"/>
  <c r="I68" i="1"/>
  <c r="J68" i="1" s="1"/>
  <c r="K68" i="1" s="1"/>
  <c r="L68" i="1" s="1"/>
  <c r="H66" i="1"/>
  <c r="I66" i="1"/>
  <c r="J66" i="1" s="1"/>
  <c r="K66" i="1" s="1"/>
  <c r="L66" i="1" s="1"/>
  <c r="H70" i="1"/>
  <c r="I70" i="1"/>
  <c r="J70" i="1" s="1"/>
  <c r="K70" i="1" s="1"/>
  <c r="L70" i="1" s="1"/>
  <c r="H62" i="1"/>
  <c r="I62" i="1"/>
  <c r="J62" i="1" s="1"/>
  <c r="K62" i="1" s="1"/>
  <c r="L62" i="1" s="1"/>
  <c r="H33" i="1"/>
  <c r="I33" i="1"/>
  <c r="J33" i="1" s="1"/>
  <c r="K33" i="1" s="1"/>
  <c r="L33" i="1" s="1"/>
  <c r="H32" i="1"/>
  <c r="I32" i="1"/>
  <c r="J32" i="1" s="1"/>
  <c r="K32" i="1" s="1"/>
  <c r="L32" i="1" s="1"/>
  <c r="H31" i="1"/>
  <c r="I31" i="1"/>
  <c r="J31" i="1" s="1"/>
  <c r="K31" i="1" s="1"/>
  <c r="L31" i="1" s="1"/>
  <c r="H40" i="1"/>
  <c r="I40" i="1"/>
  <c r="J40" i="1" s="1"/>
  <c r="K40" i="1" s="1"/>
  <c r="L40" i="1" s="1"/>
  <c r="H38" i="1"/>
  <c r="I38" i="1"/>
  <c r="J38" i="1" s="1"/>
  <c r="K38" i="1" s="1"/>
  <c r="L38" i="1" s="1"/>
  <c r="H39" i="1"/>
  <c r="I39" i="1"/>
  <c r="J39" i="1" s="1"/>
  <c r="K39" i="1" s="1"/>
  <c r="L39" i="1" s="1"/>
  <c r="H35" i="1"/>
  <c r="I35" i="1"/>
  <c r="J35" i="1" s="1"/>
  <c r="K35" i="1" s="1"/>
  <c r="L35" i="1" s="1"/>
  <c r="H46" i="1"/>
  <c r="I46" i="1"/>
  <c r="J46" i="1" s="1"/>
  <c r="K46" i="1" s="1"/>
  <c r="L46" i="1" s="1"/>
  <c r="H37" i="1"/>
  <c r="I37" i="1"/>
  <c r="J37" i="1" s="1"/>
  <c r="K37" i="1" s="1"/>
  <c r="L37" i="1" s="1"/>
  <c r="H36" i="1"/>
  <c r="I36" i="1"/>
  <c r="J36" i="1" s="1"/>
  <c r="K36" i="1" s="1"/>
  <c r="L36" i="1" s="1"/>
  <c r="H34" i="1"/>
  <c r="I34" i="1"/>
  <c r="J34" i="1" s="1"/>
  <c r="K34" i="1" s="1"/>
  <c r="L34" i="1" s="1"/>
  <c r="H47" i="1"/>
  <c r="I47" i="1"/>
  <c r="J47" i="1" s="1"/>
  <c r="K47" i="1" s="1"/>
  <c r="L47" i="1" s="1"/>
  <c r="H44" i="1"/>
  <c r="I44" i="1"/>
  <c r="J44" i="1" s="1"/>
  <c r="K44" i="1" s="1"/>
  <c r="L44" i="1" s="1"/>
  <c r="H45" i="1"/>
  <c r="I45" i="1"/>
  <c r="J45" i="1" s="1"/>
  <c r="K45" i="1" s="1"/>
  <c r="L45" i="1" s="1"/>
  <c r="H41" i="1"/>
  <c r="I41" i="1"/>
  <c r="J41" i="1" s="1"/>
  <c r="K41" i="1" s="1"/>
  <c r="L41" i="1" s="1"/>
  <c r="H43" i="1"/>
  <c r="I43" i="1"/>
  <c r="J43" i="1" s="1"/>
  <c r="K43" i="1" s="1"/>
  <c r="L43" i="1" s="1"/>
  <c r="H42" i="1"/>
  <c r="I42" i="1"/>
  <c r="J42" i="1" s="1"/>
  <c r="K42" i="1" s="1"/>
  <c r="L42" i="1" s="1"/>
  <c r="H21" i="1"/>
  <c r="I21" i="1"/>
  <c r="J21" i="1" s="1"/>
  <c r="K21" i="1" s="1"/>
  <c r="L21" i="1" s="1"/>
  <c r="H28" i="1"/>
  <c r="I28" i="1"/>
  <c r="J28" i="1" s="1"/>
  <c r="K28" i="1" s="1"/>
  <c r="L28" i="1" s="1"/>
  <c r="H24" i="1"/>
  <c r="I24" i="1"/>
  <c r="J24" i="1" s="1"/>
  <c r="K24" i="1" s="1"/>
  <c r="L24" i="1" s="1"/>
  <c r="H29" i="1"/>
  <c r="I29" i="1"/>
  <c r="J29" i="1" s="1"/>
  <c r="K29" i="1" s="1"/>
  <c r="L29" i="1" s="1"/>
  <c r="H22" i="1"/>
  <c r="I22" i="1"/>
  <c r="J22" i="1" s="1"/>
  <c r="K22" i="1" s="1"/>
  <c r="L22" i="1" s="1"/>
  <c r="H27" i="1"/>
  <c r="I27" i="1"/>
  <c r="J27" i="1" s="1"/>
  <c r="K27" i="1" s="1"/>
  <c r="L27" i="1" s="1"/>
  <c r="H20" i="1"/>
  <c r="I20" i="1"/>
  <c r="J20" i="1" s="1"/>
  <c r="K20" i="1" s="1"/>
  <c r="L20" i="1" s="1"/>
  <c r="H26" i="1"/>
  <c r="I26" i="1"/>
  <c r="J26" i="1" s="1"/>
  <c r="K26" i="1" s="1"/>
  <c r="L26" i="1" s="1"/>
  <c r="H30" i="1"/>
  <c r="I30" i="1"/>
  <c r="J30" i="1" s="1"/>
  <c r="K30" i="1" s="1"/>
  <c r="L30" i="1" s="1"/>
  <c r="H25" i="1"/>
  <c r="I25" i="1"/>
  <c r="J25" i="1" s="1"/>
  <c r="K25" i="1" s="1"/>
  <c r="L25" i="1" s="1"/>
  <c r="H23" i="1"/>
  <c r="I23" i="1"/>
  <c r="J23" i="1" s="1"/>
  <c r="K23" i="1" s="1"/>
  <c r="L23" i="1" s="1"/>
  <c r="H15" i="1"/>
  <c r="I15" i="1"/>
  <c r="J15" i="1" s="1"/>
  <c r="K15" i="1" s="1"/>
  <c r="L15" i="1" s="1"/>
  <c r="H16" i="1"/>
  <c r="I16" i="1"/>
  <c r="J16" i="1" s="1"/>
  <c r="K16" i="1" s="1"/>
  <c r="L16" i="1" s="1"/>
  <c r="H18" i="1"/>
  <c r="I18" i="1"/>
  <c r="J18" i="1" s="1"/>
  <c r="K18" i="1" s="1"/>
  <c r="L18" i="1" s="1"/>
  <c r="H14" i="1"/>
  <c r="I14" i="1"/>
  <c r="J14" i="1" s="1"/>
  <c r="K14" i="1" s="1"/>
  <c r="L14" i="1" s="1"/>
  <c r="H12" i="1"/>
  <c r="I12" i="1"/>
  <c r="J12" i="1" s="1"/>
  <c r="K12" i="1" s="1"/>
  <c r="L12" i="1" s="1"/>
  <c r="H9" i="1"/>
  <c r="I9" i="1"/>
  <c r="J9" i="1" s="1"/>
  <c r="K9" i="1" s="1"/>
  <c r="L9" i="1" s="1"/>
  <c r="H17" i="1"/>
  <c r="I17" i="1"/>
  <c r="J17" i="1" s="1"/>
  <c r="K17" i="1" s="1"/>
  <c r="L17" i="1" s="1"/>
  <c r="H19" i="1"/>
  <c r="I19" i="1"/>
  <c r="J19" i="1" s="1"/>
  <c r="K19" i="1" s="1"/>
  <c r="L19" i="1" s="1"/>
  <c r="H13" i="1"/>
  <c r="I13" i="1"/>
  <c r="J13" i="1" s="1"/>
  <c r="K13" i="1" s="1"/>
  <c r="L13" i="1" s="1"/>
  <c r="H8" i="1"/>
  <c r="I8" i="1"/>
  <c r="J8" i="1" s="1"/>
  <c r="K8" i="1" s="1"/>
  <c r="L8" i="1" s="1"/>
  <c r="H10" i="1"/>
  <c r="I10" i="1"/>
  <c r="J10" i="1" s="1"/>
  <c r="K10" i="1" s="1"/>
  <c r="L10" i="1" s="1"/>
  <c r="H11" i="1"/>
  <c r="I11" i="1"/>
  <c r="J11" i="1" s="1"/>
  <c r="K11" i="1" s="1"/>
  <c r="L11" i="1" s="1"/>
  <c r="M61" i="1" l="1"/>
  <c r="N61" i="1" s="1"/>
  <c r="O61" i="1" s="1"/>
  <c r="P61" i="1" s="1"/>
  <c r="M60" i="1"/>
  <c r="N60" i="1" s="1"/>
  <c r="O60" i="1" s="1"/>
  <c r="P60" i="1" s="1"/>
  <c r="M65" i="1"/>
  <c r="N65" i="1" s="1"/>
  <c r="O65" i="1" s="1"/>
  <c r="P65" i="1" s="1"/>
  <c r="M69" i="1"/>
  <c r="N69" i="1" s="1"/>
  <c r="O69" i="1" s="1"/>
  <c r="P69" i="1" s="1"/>
  <c r="M64" i="1"/>
  <c r="N64" i="1" s="1"/>
  <c r="O64" i="1" s="1"/>
  <c r="P64" i="1" s="1"/>
  <c r="M67" i="1"/>
  <c r="N67" i="1" s="1"/>
  <c r="O67" i="1" s="1"/>
  <c r="P67" i="1" s="1"/>
  <c r="M71" i="1"/>
  <c r="N71" i="1" s="1"/>
  <c r="O71" i="1" s="1"/>
  <c r="P71" i="1" s="1"/>
  <c r="M63" i="1"/>
  <c r="N63" i="1" s="1"/>
  <c r="O63" i="1" s="1"/>
  <c r="P63" i="1" s="1"/>
  <c r="M66" i="1"/>
  <c r="N66" i="1" s="1"/>
  <c r="O66" i="1" s="1"/>
  <c r="P66" i="1" s="1"/>
  <c r="M50" i="1"/>
  <c r="N50" i="1" s="1"/>
  <c r="O50" i="1" s="1"/>
  <c r="P50" i="1" s="1"/>
  <c r="M54" i="1"/>
  <c r="N54" i="1" s="1"/>
  <c r="O54" i="1" s="1"/>
  <c r="P54" i="1" s="1"/>
  <c r="M56" i="1"/>
  <c r="N56" i="1" s="1"/>
  <c r="O56" i="1" s="1"/>
  <c r="P56" i="1" s="1"/>
  <c r="M68" i="1"/>
  <c r="N68" i="1" s="1"/>
  <c r="O68" i="1" s="1"/>
  <c r="P68" i="1" s="1"/>
  <c r="M70" i="1"/>
  <c r="N70" i="1" s="1"/>
  <c r="O70" i="1" s="1"/>
  <c r="P70" i="1" s="1"/>
  <c r="M62" i="1"/>
  <c r="N62" i="1" s="1"/>
  <c r="O62" i="1" s="1"/>
  <c r="P62" i="1" s="1"/>
  <c r="M55" i="1"/>
  <c r="N55" i="1" s="1"/>
  <c r="O55" i="1" s="1"/>
  <c r="P55" i="1" s="1"/>
  <c r="M57" i="1"/>
  <c r="N57" i="1" s="1"/>
  <c r="O57" i="1" s="1"/>
  <c r="P57" i="1" s="1"/>
  <c r="M58" i="1"/>
  <c r="N58" i="1" s="1"/>
  <c r="O58" i="1" s="1"/>
  <c r="P58" i="1" s="1"/>
  <c r="M49" i="1"/>
  <c r="N49" i="1" s="1"/>
  <c r="O49" i="1" s="1"/>
  <c r="P49" i="1" s="1"/>
  <c r="M51" i="1"/>
  <c r="N51" i="1" s="1"/>
  <c r="O51" i="1" s="1"/>
  <c r="P51" i="1" s="1"/>
  <c r="M59" i="1"/>
  <c r="N59" i="1" s="1"/>
  <c r="O59" i="1" s="1"/>
  <c r="P59" i="1" s="1"/>
  <c r="M52" i="1"/>
  <c r="N52" i="1" s="1"/>
  <c r="O52" i="1" s="1"/>
  <c r="P52" i="1" s="1"/>
  <c r="M48" i="1"/>
  <c r="N48" i="1" s="1"/>
  <c r="O48" i="1" s="1"/>
  <c r="P48" i="1" s="1"/>
  <c r="M53" i="1"/>
  <c r="N53" i="1" s="1"/>
  <c r="O53" i="1" s="1"/>
  <c r="P53" i="1" s="1"/>
  <c r="M35" i="1"/>
  <c r="N35" i="1" s="1"/>
  <c r="O35" i="1" s="1"/>
  <c r="P35" i="1" s="1"/>
  <c r="M41" i="1"/>
  <c r="N41" i="1" s="1"/>
  <c r="O41" i="1" s="1"/>
  <c r="P41" i="1" s="1"/>
  <c r="M40" i="1"/>
  <c r="N40" i="1" s="1"/>
  <c r="O40" i="1" s="1"/>
  <c r="P40" i="1" s="1"/>
  <c r="M43" i="1"/>
  <c r="N43" i="1" s="1"/>
  <c r="O43" i="1" s="1"/>
  <c r="P43" i="1" s="1"/>
  <c r="M34" i="1"/>
  <c r="N34" i="1" s="1"/>
  <c r="O34" i="1" s="1"/>
  <c r="P34" i="1" s="1"/>
  <c r="M47" i="1"/>
  <c r="N47" i="1" s="1"/>
  <c r="O47" i="1" s="1"/>
  <c r="P47" i="1" s="1"/>
  <c r="M39" i="1"/>
  <c r="N39" i="1" s="1"/>
  <c r="O39" i="1" s="1"/>
  <c r="P39" i="1" s="1"/>
  <c r="M46" i="1"/>
  <c r="N46" i="1" s="1"/>
  <c r="O46" i="1" s="1"/>
  <c r="P46" i="1" s="1"/>
  <c r="M45" i="1"/>
  <c r="N45" i="1" s="1"/>
  <c r="O45" i="1" s="1"/>
  <c r="P45" i="1" s="1"/>
  <c r="M36" i="1"/>
  <c r="N36" i="1" s="1"/>
  <c r="O36" i="1" s="1"/>
  <c r="P36" i="1" s="1"/>
  <c r="M38" i="1"/>
  <c r="N38" i="1" s="1"/>
  <c r="O38" i="1" s="1"/>
  <c r="P38" i="1" s="1"/>
  <c r="M42" i="1"/>
  <c r="N42" i="1" s="1"/>
  <c r="O42" i="1" s="1"/>
  <c r="P42" i="1" s="1"/>
  <c r="M44" i="1"/>
  <c r="N44" i="1" s="1"/>
  <c r="O44" i="1" s="1"/>
  <c r="P44" i="1" s="1"/>
  <c r="M32" i="1"/>
  <c r="N32" i="1" s="1"/>
  <c r="O32" i="1" s="1"/>
  <c r="P32" i="1" s="1"/>
  <c r="M31" i="1"/>
  <c r="N31" i="1" s="1"/>
  <c r="O31" i="1" s="1"/>
  <c r="P31" i="1" s="1"/>
  <c r="M37" i="1"/>
  <c r="N37" i="1" s="1"/>
  <c r="O37" i="1" s="1"/>
  <c r="P37" i="1" s="1"/>
  <c r="M33" i="1"/>
  <c r="N33" i="1" s="1"/>
  <c r="O33" i="1" s="1"/>
  <c r="P33" i="1" s="1"/>
  <c r="M21" i="1"/>
  <c r="N21" i="1" s="1"/>
  <c r="O21" i="1" s="1"/>
  <c r="P21" i="1" s="1"/>
  <c r="M24" i="1"/>
  <c r="N24" i="1" s="1"/>
  <c r="O24" i="1" s="1"/>
  <c r="P24" i="1" s="1"/>
  <c r="M28" i="1"/>
  <c r="N28" i="1" s="1"/>
  <c r="O28" i="1" s="1"/>
  <c r="P28" i="1" s="1"/>
  <c r="M29" i="1"/>
  <c r="N29" i="1" s="1"/>
  <c r="O29" i="1" s="1"/>
  <c r="P29" i="1" s="1"/>
  <c r="M22" i="1"/>
  <c r="N22" i="1" s="1"/>
  <c r="O22" i="1" s="1"/>
  <c r="P22" i="1" s="1"/>
  <c r="M27" i="1"/>
  <c r="N27" i="1" s="1"/>
  <c r="O27" i="1" s="1"/>
  <c r="P27" i="1" s="1"/>
  <c r="M23" i="1"/>
  <c r="N23" i="1" s="1"/>
  <c r="O23" i="1" s="1"/>
  <c r="P23" i="1" s="1"/>
  <c r="M30" i="1"/>
  <c r="N30" i="1" s="1"/>
  <c r="O30" i="1" s="1"/>
  <c r="P30" i="1" s="1"/>
  <c r="M26" i="1"/>
  <c r="N26" i="1" s="1"/>
  <c r="O26" i="1" s="1"/>
  <c r="P26" i="1" s="1"/>
  <c r="M25" i="1"/>
  <c r="N25" i="1" s="1"/>
  <c r="O25" i="1" s="1"/>
  <c r="P25" i="1" s="1"/>
  <c r="M20" i="1"/>
  <c r="N20" i="1" s="1"/>
  <c r="O20" i="1" s="1"/>
  <c r="P20" i="1" s="1"/>
  <c r="M13" i="1"/>
  <c r="N13" i="1" s="1"/>
  <c r="O13" i="1" s="1"/>
  <c r="P13" i="1" s="1"/>
  <c r="M12" i="1"/>
  <c r="N12" i="1" s="1"/>
  <c r="O12" i="1" s="1"/>
  <c r="P12" i="1" s="1"/>
  <c r="M19" i="1"/>
  <c r="N19" i="1" s="1"/>
  <c r="O19" i="1" s="1"/>
  <c r="P19" i="1" s="1"/>
  <c r="M17" i="1"/>
  <c r="N17" i="1" s="1"/>
  <c r="O17" i="1" s="1"/>
  <c r="P17" i="1" s="1"/>
  <c r="M11" i="1"/>
  <c r="N11" i="1" s="1"/>
  <c r="O11" i="1" s="1"/>
  <c r="P11" i="1" s="1"/>
  <c r="M10" i="1"/>
  <c r="N10" i="1" s="1"/>
  <c r="O10" i="1" s="1"/>
  <c r="P10" i="1" s="1"/>
  <c r="M8" i="1"/>
  <c r="N8" i="1" s="1"/>
  <c r="O8" i="1" s="1"/>
  <c r="P8" i="1" s="1"/>
  <c r="M18" i="1"/>
  <c r="N18" i="1" s="1"/>
  <c r="O18" i="1" s="1"/>
  <c r="P18" i="1" s="1"/>
  <c r="M16" i="1"/>
  <c r="N16" i="1" s="1"/>
  <c r="O16" i="1" s="1"/>
  <c r="P16" i="1" s="1"/>
  <c r="M15" i="1"/>
  <c r="N15" i="1" s="1"/>
  <c r="O15" i="1" s="1"/>
  <c r="P15" i="1" s="1"/>
  <c r="M14" i="1"/>
  <c r="N14" i="1" s="1"/>
  <c r="O14" i="1" s="1"/>
  <c r="P14" i="1" s="1"/>
  <c r="M9" i="1"/>
  <c r="N9" i="1" s="1"/>
  <c r="O9" i="1" s="1"/>
  <c r="P9" i="1" s="1"/>
  <c r="Q61" i="1" l="1"/>
  <c r="R61" i="1" s="1"/>
  <c r="S61" i="1" s="1"/>
  <c r="Q63" i="1"/>
  <c r="R63" i="1" s="1"/>
  <c r="S63" i="1" s="1"/>
  <c r="Q71" i="1"/>
  <c r="R71" i="1" s="1"/>
  <c r="S71" i="1" s="1"/>
  <c r="Q69" i="1"/>
  <c r="R69" i="1" s="1"/>
  <c r="S69" i="1" s="1"/>
  <c r="Q64" i="1"/>
  <c r="R64" i="1" s="1"/>
  <c r="S64" i="1" s="1"/>
  <c r="Q67" i="1"/>
  <c r="R67" i="1" s="1"/>
  <c r="S67" i="1" s="1"/>
  <c r="Q60" i="1"/>
  <c r="R60" i="1" s="1"/>
  <c r="S60" i="1" s="1"/>
  <c r="Q65" i="1"/>
  <c r="R65" i="1" s="1"/>
  <c r="S65" i="1" s="1"/>
  <c r="Q49" i="1"/>
  <c r="R49" i="1" s="1"/>
  <c r="S49" i="1" s="1"/>
  <c r="Q54" i="1"/>
  <c r="R54" i="1" s="1"/>
  <c r="S54" i="1" s="1"/>
  <c r="Q58" i="1"/>
  <c r="R58" i="1" s="1"/>
  <c r="S58" i="1" s="1"/>
  <c r="Q59" i="1"/>
  <c r="R59" i="1" s="1"/>
  <c r="S59" i="1" s="1"/>
  <c r="Q53" i="1"/>
  <c r="R53" i="1" s="1"/>
  <c r="S53" i="1" s="1"/>
  <c r="Q51" i="1"/>
  <c r="R51" i="1" s="1"/>
  <c r="S51" i="1" s="1"/>
  <c r="Q55" i="1"/>
  <c r="R55" i="1" s="1"/>
  <c r="S55" i="1" s="1"/>
  <c r="Q48" i="1"/>
  <c r="R48" i="1" s="1"/>
  <c r="S48" i="1" s="1"/>
  <c r="Q52" i="1"/>
  <c r="R52" i="1" s="1"/>
  <c r="S52" i="1" s="1"/>
  <c r="Q56" i="1"/>
  <c r="R56" i="1" s="1"/>
  <c r="S56" i="1" s="1"/>
  <c r="Q66" i="1"/>
  <c r="R66" i="1" s="1"/>
  <c r="S66" i="1" s="1"/>
  <c r="Q62" i="1"/>
  <c r="R62" i="1" s="1"/>
  <c r="S62" i="1" s="1"/>
  <c r="Q70" i="1"/>
  <c r="R70" i="1" s="1"/>
  <c r="S70" i="1" s="1"/>
  <c r="Q68" i="1"/>
  <c r="R68" i="1" s="1"/>
  <c r="S68" i="1" s="1"/>
  <c r="Q57" i="1"/>
  <c r="R57" i="1" s="1"/>
  <c r="S57" i="1" s="1"/>
  <c r="Q50" i="1"/>
  <c r="R50" i="1" s="1"/>
  <c r="S50" i="1" s="1"/>
  <c r="Q32" i="1"/>
  <c r="R32" i="1" s="1"/>
  <c r="S32" i="1" s="1"/>
  <c r="Q44" i="1"/>
  <c r="R44" i="1" s="1"/>
  <c r="S44" i="1" s="1"/>
  <c r="Q42" i="1"/>
  <c r="R42" i="1" s="1"/>
  <c r="S42" i="1" s="1"/>
  <c r="Q33" i="1"/>
  <c r="R33" i="1" s="1"/>
  <c r="S33" i="1" s="1"/>
  <c r="Q38" i="1"/>
  <c r="R38" i="1" s="1"/>
  <c r="S38" i="1" s="1"/>
  <c r="Q40" i="1"/>
  <c r="R40" i="1" s="1"/>
  <c r="S40" i="1" s="1"/>
  <c r="Q46" i="1"/>
  <c r="R46" i="1" s="1"/>
  <c r="S46" i="1" s="1"/>
  <c r="Q39" i="1"/>
  <c r="R39" i="1" s="1"/>
  <c r="S39" i="1" s="1"/>
  <c r="Q47" i="1"/>
  <c r="R47" i="1" s="1"/>
  <c r="S47" i="1" s="1"/>
  <c r="Q34" i="1"/>
  <c r="R34" i="1" s="1"/>
  <c r="S34" i="1" s="1"/>
  <c r="Q35" i="1"/>
  <c r="R35" i="1" s="1"/>
  <c r="S35" i="1" s="1"/>
  <c r="Q43" i="1"/>
  <c r="R43" i="1" s="1"/>
  <c r="S43" i="1" s="1"/>
  <c r="Q36" i="1"/>
  <c r="R36" i="1" s="1"/>
  <c r="S36" i="1" s="1"/>
  <c r="Q45" i="1"/>
  <c r="R45" i="1" s="1"/>
  <c r="S45" i="1" s="1"/>
  <c r="Q37" i="1"/>
  <c r="R37" i="1" s="1"/>
  <c r="S37" i="1" s="1"/>
  <c r="Q31" i="1"/>
  <c r="R31" i="1" s="1"/>
  <c r="S31" i="1" s="1"/>
  <c r="Q41" i="1"/>
  <c r="R41" i="1" s="1"/>
  <c r="S41" i="1" s="1"/>
  <c r="Q20" i="1"/>
  <c r="R20" i="1" s="1"/>
  <c r="S20" i="1" s="1"/>
  <c r="Q25" i="1"/>
  <c r="R25" i="1" s="1"/>
  <c r="S25" i="1" s="1"/>
  <c r="Q27" i="1"/>
  <c r="R27" i="1" s="1"/>
  <c r="S27" i="1" s="1"/>
  <c r="Q22" i="1"/>
  <c r="R22" i="1" s="1"/>
  <c r="S22" i="1" s="1"/>
  <c r="Q26" i="1"/>
  <c r="R26" i="1" s="1"/>
  <c r="S26" i="1" s="1"/>
  <c r="Q28" i="1"/>
  <c r="R28" i="1" s="1"/>
  <c r="S28" i="1" s="1"/>
  <c r="Q30" i="1"/>
  <c r="R30" i="1" s="1"/>
  <c r="S30" i="1" s="1"/>
  <c r="Q23" i="1"/>
  <c r="R23" i="1" s="1"/>
  <c r="S23" i="1" s="1"/>
  <c r="Q24" i="1"/>
  <c r="R24" i="1" s="1"/>
  <c r="S24" i="1" s="1"/>
  <c r="Q21" i="1"/>
  <c r="R21" i="1" s="1"/>
  <c r="S21" i="1" s="1"/>
  <c r="Q29" i="1"/>
  <c r="R29" i="1" s="1"/>
  <c r="S29" i="1" s="1"/>
  <c r="Q15" i="1"/>
  <c r="R15" i="1" s="1"/>
  <c r="S15" i="1" s="1"/>
  <c r="Q17" i="1"/>
  <c r="R17" i="1" s="1"/>
  <c r="S17" i="1" s="1"/>
  <c r="Q13" i="1"/>
  <c r="R13" i="1" s="1"/>
  <c r="S13" i="1" s="1"/>
  <c r="Q12" i="1"/>
  <c r="R12" i="1" s="1"/>
  <c r="S12" i="1" s="1"/>
  <c r="Q19" i="1"/>
  <c r="R19" i="1" s="1"/>
  <c r="S19" i="1" s="1"/>
  <c r="Q8" i="1"/>
  <c r="R8" i="1" s="1"/>
  <c r="S8" i="1" s="1"/>
  <c r="Q14" i="1"/>
  <c r="R14" i="1" s="1"/>
  <c r="S14" i="1" s="1"/>
  <c r="Q18" i="1"/>
  <c r="R18" i="1" s="1"/>
  <c r="S18" i="1" s="1"/>
  <c r="Q10" i="1"/>
  <c r="R10" i="1" s="1"/>
  <c r="S10" i="1" s="1"/>
  <c r="Q11" i="1"/>
  <c r="R11" i="1" s="1"/>
  <c r="S11" i="1" s="1"/>
  <c r="Q9" i="1"/>
  <c r="R9" i="1" s="1"/>
  <c r="S9" i="1" s="1"/>
  <c r="Q16" i="1"/>
  <c r="R16" i="1" s="1"/>
  <c r="S16" i="1" s="1"/>
</calcChain>
</file>

<file path=xl/sharedStrings.xml><?xml version="1.0" encoding="utf-8"?>
<sst xmlns="http://schemas.openxmlformats.org/spreadsheetml/2006/main" count="147" uniqueCount="84">
  <si>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</si>
  <si>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</si>
  <si>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</si>
  <si>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</si>
  <si>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</si>
  <si>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</si>
  <si>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</si>
  <si>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</si>
  <si>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</si>
  <si>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</si>
  <si>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</si>
  <si>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</si>
  <si>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</si>
  <si>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</si>
  <si>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</si>
  <si>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</si>
  <si>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</si>
  <si>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</si>
  <si>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</si>
  <si>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Geelong</t>
  </si>
  <si>
    <t xml:space="preserve">Down Every Road     </t>
  </si>
  <si>
    <t xml:space="preserve">Egyptian Wonder     </t>
  </si>
  <si>
    <t xml:space="preserve">Forfront            </t>
  </si>
  <si>
    <t xml:space="preserve">Logan Court         </t>
  </si>
  <si>
    <t xml:space="preserve">Midnight Vagrant    </t>
  </si>
  <si>
    <t xml:space="preserve">Raffish             </t>
  </si>
  <si>
    <t xml:space="preserve">Spoke To Rajiv      </t>
  </si>
  <si>
    <t xml:space="preserve">Teemenzed           </t>
  </si>
  <si>
    <t xml:space="preserve">Thistler            </t>
  </si>
  <si>
    <t xml:space="preserve">Nicstar             </t>
  </si>
  <si>
    <t xml:space="preserve">Rapinoe             </t>
  </si>
  <si>
    <t xml:space="preserve">Tylden              </t>
  </si>
  <si>
    <t xml:space="preserve">Catalina Black Cat  </t>
  </si>
  <si>
    <t xml:space="preserve">Cyclone Tim         </t>
  </si>
  <si>
    <t xml:space="preserve">Stratessa           </t>
  </si>
  <si>
    <t xml:space="preserve">Nostradam Man       </t>
  </si>
  <si>
    <t xml:space="preserve">Always Hapi         </t>
  </si>
  <si>
    <t xml:space="preserve">Almighty Rising     </t>
  </si>
  <si>
    <t xml:space="preserve">Double Chance       </t>
  </si>
  <si>
    <t xml:space="preserve">Kore                </t>
  </si>
  <si>
    <t xml:space="preserve">Elvaric             </t>
  </si>
  <si>
    <t xml:space="preserve">Sestillia           </t>
  </si>
  <si>
    <t xml:space="preserve">Ryans Girl          </t>
  </si>
  <si>
    <t xml:space="preserve">Rebel Typhoon       </t>
  </si>
  <si>
    <t xml:space="preserve">One For Rocky       </t>
  </si>
  <si>
    <t xml:space="preserve">Foxgossip           </t>
  </si>
  <si>
    <t xml:space="preserve">Irish Butterfly     </t>
  </si>
  <si>
    <t xml:space="preserve">Rock In The Park    </t>
  </si>
  <si>
    <t xml:space="preserve">Unfair Dismissal    </t>
  </si>
  <si>
    <t xml:space="preserve">Breasley            </t>
  </si>
  <si>
    <t xml:space="preserve">Fiorente Lass       </t>
  </si>
  <si>
    <t xml:space="preserve">Frankie Two Angels  </t>
  </si>
  <si>
    <t xml:space="preserve">Reinvest            </t>
  </si>
  <si>
    <t xml:space="preserve">Moktaffy            </t>
  </si>
  <si>
    <t xml:space="preserve">Drake Passage       </t>
  </si>
  <si>
    <t xml:space="preserve">Around The Horn     </t>
  </si>
  <si>
    <t xml:space="preserve">Camelot Star        </t>
  </si>
  <si>
    <t xml:space="preserve">Ithacan             </t>
  </si>
  <si>
    <t xml:space="preserve">Spensierato         </t>
  </si>
  <si>
    <t xml:space="preserve">Silence The Stars   </t>
  </si>
  <si>
    <t xml:space="preserve">Ashlor              </t>
  </si>
  <si>
    <t xml:space="preserve">Winsum              </t>
  </si>
  <si>
    <t xml:space="preserve">Libertus            </t>
  </si>
  <si>
    <t xml:space="preserve">Rigel Star          </t>
  </si>
  <si>
    <t xml:space="preserve">Mckeever            </t>
  </si>
  <si>
    <t xml:space="preserve">Aerovictory         </t>
  </si>
  <si>
    <t xml:space="preserve">Darceandermill      </t>
  </si>
  <si>
    <t xml:space="preserve">Jimmy Rockford      </t>
  </si>
  <si>
    <t xml:space="preserve">Turbo Ken           </t>
  </si>
  <si>
    <t xml:space="preserve">Sweet Mary          </t>
  </si>
  <si>
    <t xml:space="preserve">A Good Yarn         </t>
  </si>
  <si>
    <t xml:space="preserve">Throw At Da Stumps  </t>
  </si>
  <si>
    <t xml:space="preserve">Kalashani Lad       </t>
  </si>
  <si>
    <t xml:space="preserve">Redsnap             </t>
  </si>
  <si>
    <t xml:space="preserve">Elite Drake         </t>
  </si>
  <si>
    <t xml:space="preserve">Scorpius            </t>
  </si>
  <si>
    <t xml:space="preserve">Filips Star         </t>
  </si>
  <si>
    <t xml:space="preserve">Founex              </t>
  </si>
  <si>
    <t xml:space="preserve">Orlando Grove       </t>
  </si>
  <si>
    <t xml:space="preserve">Lariat              </t>
  </si>
  <si>
    <t xml:space="preserve">Serene Moon         </t>
  </si>
  <si>
    <t xml:space="preserve">Galleon             </t>
  </si>
  <si>
    <t xml:space="preserve">Galactus            </t>
  </si>
  <si>
    <t xml:space="preserve">Indented Head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</si>
</sst>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123462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A7DCD-1DB4-43B4-CDE8-C1981B6B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23660" cy="1037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1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19" sqref="F1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5</v>
      </c>
      <c r="B8" s="5">
        <v>0.54166666666666663</v>
      </c>
      <c r="C8" s="1" t="s">
        <v>19</v>
      </c>
      <c r="D8" s="1">
        <v>1</v>
      </c>
      <c r="E8" s="1">
        <v>12</v>
      </c>
      <c r="F8" s="1" t="s">
        <v>29</v>
      </c>
      <c r="G8" s="1">
        <v>78.53</v>
      </c>
      <c r="H8" s="1">
        <f>1+COUNTIFS(A:A,A8,G:G,"&gt;"&amp;G8)</f>
        <v>1</v>
      </c>
      <c r="I8" s="2">
        <f>AVERAGEIF(A:A,A8,G:G)</f>
        <v>46.073333333333331</v>
      </c>
      <c r="J8" s="2">
        <f t="shared" ref="J8:J19" si="0">G8-I8</f>
        <v>32.456666666666671</v>
      </c>
      <c r="K8" s="2">
        <f t="shared" ref="K8:K19" si="1">90+J8</f>
        <v>122.45666666666668</v>
      </c>
      <c r="L8" s="2">
        <f t="shared" ref="L8:L19" si="2">EXP(0.06*K8)</f>
        <v>1552.1556722533851</v>
      </c>
      <c r="M8" s="2">
        <f>SUMIF(A:A,A8,L:L)</f>
        <v>4253.7315787137513</v>
      </c>
      <c r="N8" s="3">
        <f t="shared" ref="N8:N19" si="3">L8/M8</f>
        <v>0.36489271679026064</v>
      </c>
      <c r="O8" s="6">
        <f t="shared" ref="O8:O19" si="4">1/N8</f>
        <v>2.7405315425212975</v>
      </c>
      <c r="P8" s="3">
        <f t="shared" ref="P8:P19" si="5">IF(O8&gt;21,"",N8)</f>
        <v>0.36489271679026064</v>
      </c>
      <c r="Q8" s="3">
        <f>IF(ISNUMBER(P8),SUMIF(A:A,A8,P:P),"")</f>
        <v>0.74450607271714764</v>
      </c>
      <c r="R8" s="3">
        <f t="shared" ref="R8:R19" si="6">IFERROR(P8*(1/Q8),"")</f>
        <v>0.49011382198475428</v>
      </c>
      <c r="S8" s="7">
        <f t="shared" ref="S8:S19" si="7">IFERROR(1/R8,"")</f>
        <v>2.0403423758799981</v>
      </c>
    </row>
    <row r="9" spans="1:19" x14ac:dyDescent="0.3">
      <c r="A9" s="1">
        <v>5</v>
      </c>
      <c r="B9" s="5">
        <v>0.54166666666666663</v>
      </c>
      <c r="C9" s="1" t="s">
        <v>19</v>
      </c>
      <c r="D9" s="1">
        <v>1</v>
      </c>
      <c r="E9" s="1">
        <v>7</v>
      </c>
      <c r="F9" s="1" t="s">
        <v>25</v>
      </c>
      <c r="G9" s="1">
        <v>68.239999999999995</v>
      </c>
      <c r="H9" s="1">
        <f>1+COUNTIFS(A:A,A9,G:G,"&gt;"&amp;G9)</f>
        <v>2</v>
      </c>
      <c r="I9" s="2">
        <f>AVERAGEIF(A:A,A9,G:G)</f>
        <v>46.073333333333331</v>
      </c>
      <c r="J9" s="2">
        <f t="shared" si="0"/>
        <v>22.166666666666664</v>
      </c>
      <c r="K9" s="2">
        <f t="shared" si="1"/>
        <v>112.16666666666666</v>
      </c>
      <c r="L9" s="2">
        <f t="shared" si="2"/>
        <v>837.14726595414254</v>
      </c>
      <c r="M9" s="2">
        <f>SUMIF(A:A,A9,L:L)</f>
        <v>4253.7315787137513</v>
      </c>
      <c r="N9" s="3">
        <f t="shared" si="3"/>
        <v>0.19680303057751475</v>
      </c>
      <c r="O9" s="6">
        <f t="shared" si="4"/>
        <v>5.0812225658594743</v>
      </c>
      <c r="P9" s="3">
        <f t="shared" si="5"/>
        <v>0.19680303057751475</v>
      </c>
      <c r="Q9" s="3">
        <f>IF(ISNUMBER(P9),SUMIF(A:A,A9,P:P),"")</f>
        <v>0.74450607271714764</v>
      </c>
      <c r="R9" s="3">
        <f t="shared" si="6"/>
        <v>0.26434039665957709</v>
      </c>
      <c r="S9" s="7">
        <f t="shared" si="7"/>
        <v>3.783001057109785</v>
      </c>
    </row>
    <row r="10" spans="1:19" x14ac:dyDescent="0.3">
      <c r="A10" s="1">
        <v>5</v>
      </c>
      <c r="B10" s="5">
        <v>0.54166666666666663</v>
      </c>
      <c r="C10" s="1" t="s">
        <v>19</v>
      </c>
      <c r="D10" s="1">
        <v>1</v>
      </c>
      <c r="E10" s="1">
        <v>13</v>
      </c>
      <c r="F10" s="1" t="s">
        <v>30</v>
      </c>
      <c r="G10" s="1">
        <v>56.9</v>
      </c>
      <c r="H10" s="1">
        <f>1+COUNTIFS(A:A,A10,G:G,"&gt;"&amp;G10)</f>
        <v>3</v>
      </c>
      <c r="I10" s="2">
        <f>AVERAGEIF(A:A,A10,G:G)</f>
        <v>46.073333333333331</v>
      </c>
      <c r="J10" s="2">
        <f t="shared" si="0"/>
        <v>10.826666666666668</v>
      </c>
      <c r="K10" s="2">
        <f t="shared" si="1"/>
        <v>100.82666666666667</v>
      </c>
      <c r="L10" s="2">
        <f t="shared" si="2"/>
        <v>423.94341875726525</v>
      </c>
      <c r="M10" s="2">
        <f>SUMIF(A:A,A10,L:L)</f>
        <v>4253.7315787137513</v>
      </c>
      <c r="N10" s="3">
        <f t="shared" si="3"/>
        <v>9.9663885911075237E-2</v>
      </c>
      <c r="O10" s="6">
        <f t="shared" si="4"/>
        <v>10.033724762570934</v>
      </c>
      <c r="P10" s="3">
        <f t="shared" si="5"/>
        <v>9.9663885911075237E-2</v>
      </c>
      <c r="Q10" s="3">
        <f>IF(ISNUMBER(P10),SUMIF(A:A,A10,P:P),"")</f>
        <v>0.74450607271714764</v>
      </c>
      <c r="R10" s="3">
        <f t="shared" si="6"/>
        <v>0.13386577969383401</v>
      </c>
      <c r="S10" s="7">
        <f t="shared" si="7"/>
        <v>7.4701690177064792</v>
      </c>
    </row>
    <row r="11" spans="1:19" x14ac:dyDescent="0.3">
      <c r="A11" s="1">
        <v>5</v>
      </c>
      <c r="B11" s="5">
        <v>0.54166666666666663</v>
      </c>
      <c r="C11" s="1" t="s">
        <v>19</v>
      </c>
      <c r="D11" s="1">
        <v>1</v>
      </c>
      <c r="E11" s="1">
        <v>14</v>
      </c>
      <c r="F11" s="1" t="s">
        <v>31</v>
      </c>
      <c r="G11" s="1">
        <v>53.88</v>
      </c>
      <c r="H11" s="1">
        <f>1+COUNTIFS(A:A,A11,G:G,"&gt;"&amp;G11)</f>
        <v>4</v>
      </c>
      <c r="I11" s="2">
        <f>AVERAGEIF(A:A,A11,G:G)</f>
        <v>46.073333333333331</v>
      </c>
      <c r="J11" s="2">
        <f t="shared" si="0"/>
        <v>7.806666666666672</v>
      </c>
      <c r="K11" s="2">
        <f t="shared" si="1"/>
        <v>97.806666666666672</v>
      </c>
      <c r="L11" s="2">
        <f t="shared" si="2"/>
        <v>353.68263509629452</v>
      </c>
      <c r="M11" s="2">
        <f>SUMIF(A:A,A11,L:L)</f>
        <v>4253.7315787137513</v>
      </c>
      <c r="N11" s="3">
        <f t="shared" si="3"/>
        <v>8.3146439438297026E-2</v>
      </c>
      <c r="O11" s="6">
        <f t="shared" si="4"/>
        <v>12.026973214434516</v>
      </c>
      <c r="P11" s="3">
        <f t="shared" si="5"/>
        <v>8.3146439438297026E-2</v>
      </c>
      <c r="Q11" s="3">
        <f>IF(ISNUMBER(P11),SUMIF(A:A,A11,P:P),"")</f>
        <v>0.74450607271714764</v>
      </c>
      <c r="R11" s="3">
        <f t="shared" si="6"/>
        <v>0.11168000166183463</v>
      </c>
      <c r="S11" s="7">
        <f t="shared" si="7"/>
        <v>8.9541545945529712</v>
      </c>
    </row>
    <row r="12" spans="1:19" x14ac:dyDescent="0.3">
      <c r="A12" s="1">
        <v>5</v>
      </c>
      <c r="B12" s="5">
        <v>0.54166666666666663</v>
      </c>
      <c r="C12" s="1" t="s">
        <v>19</v>
      </c>
      <c r="D12" s="1">
        <v>1</v>
      </c>
      <c r="E12" s="1">
        <v>6</v>
      </c>
      <c r="F12" s="1" t="s">
        <v>24</v>
      </c>
      <c r="G12" s="1">
        <v>44.29</v>
      </c>
      <c r="H12" s="1">
        <f>1+COUNTIFS(A:A,A12,G:G,"&gt;"&amp;G12)</f>
        <v>5</v>
      </c>
      <c r="I12" s="2">
        <f>AVERAGEIF(A:A,A12,G:G)</f>
        <v>46.073333333333331</v>
      </c>
      <c r="J12" s="2">
        <f t="shared" si="0"/>
        <v>-1.7833333333333314</v>
      </c>
      <c r="K12" s="2">
        <f t="shared" si="1"/>
        <v>88.216666666666669</v>
      </c>
      <c r="L12" s="2">
        <f t="shared" si="2"/>
        <v>198.93934912423893</v>
      </c>
      <c r="M12" s="2">
        <f>SUMIF(A:A,A12,L:L)</f>
        <v>4253.7315787137513</v>
      </c>
      <c r="N12" s="3">
        <f t="shared" si="3"/>
        <v>4.6768195275827547E-2</v>
      </c>
      <c r="O12" s="6">
        <f t="shared" si="4"/>
        <v>21.382052356355445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>
        <v>5</v>
      </c>
      <c r="B13" s="5">
        <v>0.54166666666666663</v>
      </c>
      <c r="C13" s="1" t="s">
        <v>19</v>
      </c>
      <c r="D13" s="1">
        <v>1</v>
      </c>
      <c r="E13" s="1">
        <v>10</v>
      </c>
      <c r="F13" s="1" t="s">
        <v>28</v>
      </c>
      <c r="G13" s="1">
        <v>42.4</v>
      </c>
      <c r="H13" s="1">
        <f>1+COUNTIFS(A:A,A13,G:G,"&gt;"&amp;G13)</f>
        <v>6</v>
      </c>
      <c r="I13" s="2">
        <f>AVERAGEIF(A:A,A13,G:G)</f>
        <v>46.073333333333331</v>
      </c>
      <c r="J13" s="2">
        <f t="shared" si="0"/>
        <v>-3.673333333333332</v>
      </c>
      <c r="K13" s="2">
        <f t="shared" si="1"/>
        <v>86.326666666666668</v>
      </c>
      <c r="L13" s="2">
        <f t="shared" si="2"/>
        <v>177.61175208169684</v>
      </c>
      <c r="M13" s="2">
        <f>SUMIF(A:A,A13,L:L)</f>
        <v>4253.7315787137513</v>
      </c>
      <c r="N13" s="3">
        <f t="shared" si="3"/>
        <v>4.1754339406484903E-2</v>
      </c>
      <c r="O13" s="6">
        <f t="shared" si="4"/>
        <v>23.94960653705586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5</v>
      </c>
      <c r="B14" s="5">
        <v>0.54166666666666663</v>
      </c>
      <c r="C14" s="1" t="s">
        <v>19</v>
      </c>
      <c r="D14" s="1">
        <v>1</v>
      </c>
      <c r="E14" s="1">
        <v>4</v>
      </c>
      <c r="F14" s="1" t="s">
        <v>23</v>
      </c>
      <c r="G14" s="1">
        <v>41.46</v>
      </c>
      <c r="H14" s="1">
        <f>1+COUNTIFS(A:A,A14,G:G,"&gt;"&amp;G14)</f>
        <v>7</v>
      </c>
      <c r="I14" s="2">
        <f>AVERAGEIF(A:A,A14,G:G)</f>
        <v>46.073333333333331</v>
      </c>
      <c r="J14" s="2">
        <f t="shared" si="0"/>
        <v>-4.6133333333333297</v>
      </c>
      <c r="K14" s="2">
        <f t="shared" si="1"/>
        <v>85.38666666666667</v>
      </c>
      <c r="L14" s="2">
        <f t="shared" si="2"/>
        <v>167.87170047558982</v>
      </c>
      <c r="M14" s="2">
        <f>SUMIF(A:A,A14,L:L)</f>
        <v>4253.7315787137513</v>
      </c>
      <c r="N14" s="3">
        <f t="shared" si="3"/>
        <v>3.9464573015289099E-2</v>
      </c>
      <c r="O14" s="6">
        <f t="shared" si="4"/>
        <v>25.339182045947556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5</v>
      </c>
      <c r="B15" s="5">
        <v>0.54166666666666663</v>
      </c>
      <c r="C15" s="1" t="s">
        <v>19</v>
      </c>
      <c r="D15" s="1">
        <v>1</v>
      </c>
      <c r="E15" s="1">
        <v>1</v>
      </c>
      <c r="F15" s="1" t="s">
        <v>20</v>
      </c>
      <c r="G15" s="1">
        <v>38.92</v>
      </c>
      <c r="H15" s="1">
        <f>1+COUNTIFS(A:A,A15,G:G,"&gt;"&amp;G15)</f>
        <v>8</v>
      </c>
      <c r="I15" s="2">
        <f>AVERAGEIF(A:A,A15,G:G)</f>
        <v>46.073333333333331</v>
      </c>
      <c r="J15" s="2">
        <f t="shared" si="0"/>
        <v>-7.1533333333333289</v>
      </c>
      <c r="K15" s="2">
        <f t="shared" si="1"/>
        <v>82.846666666666664</v>
      </c>
      <c r="L15" s="2">
        <f t="shared" si="2"/>
        <v>144.14215498171299</v>
      </c>
      <c r="M15" s="2">
        <f>SUMIF(A:A,A15,L:L)</f>
        <v>4253.7315787137513</v>
      </c>
      <c r="N15" s="3">
        <f t="shared" si="3"/>
        <v>3.3886048593902783E-2</v>
      </c>
      <c r="O15" s="6">
        <f t="shared" si="4"/>
        <v>29.510670069095426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5</v>
      </c>
      <c r="B16" s="5">
        <v>0.54166666666666663</v>
      </c>
      <c r="C16" s="1" t="s">
        <v>19</v>
      </c>
      <c r="D16" s="1">
        <v>1</v>
      </c>
      <c r="E16" s="1">
        <v>2</v>
      </c>
      <c r="F16" s="1" t="s">
        <v>21</v>
      </c>
      <c r="G16" s="1">
        <v>36.93</v>
      </c>
      <c r="H16" s="1">
        <f>1+COUNTIFS(A:A,A16,G:G,"&gt;"&amp;G16)</f>
        <v>9</v>
      </c>
      <c r="I16" s="2">
        <f>AVERAGEIF(A:A,A16,G:G)</f>
        <v>46.073333333333331</v>
      </c>
      <c r="J16" s="2">
        <f t="shared" si="0"/>
        <v>-9.1433333333333309</v>
      </c>
      <c r="K16" s="2">
        <f t="shared" si="1"/>
        <v>80.856666666666669</v>
      </c>
      <c r="L16" s="2">
        <f t="shared" si="2"/>
        <v>127.91935163583572</v>
      </c>
      <c r="M16" s="2">
        <f>SUMIF(A:A,A16,L:L)</f>
        <v>4253.7315787137513</v>
      </c>
      <c r="N16" s="3">
        <f t="shared" si="3"/>
        <v>3.0072266965776938E-2</v>
      </c>
      <c r="O16" s="6">
        <f t="shared" si="4"/>
        <v>33.253229666324373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5</v>
      </c>
      <c r="B17" s="5">
        <v>0.54166666666666663</v>
      </c>
      <c r="C17" s="1" t="s">
        <v>19</v>
      </c>
      <c r="D17" s="1">
        <v>1</v>
      </c>
      <c r="E17" s="1">
        <v>8</v>
      </c>
      <c r="F17" s="1" t="s">
        <v>26</v>
      </c>
      <c r="G17" s="1">
        <v>34.11</v>
      </c>
      <c r="H17" s="1">
        <f>1+COUNTIFS(A:A,A17,G:G,"&gt;"&amp;G17)</f>
        <v>10</v>
      </c>
      <c r="I17" s="2">
        <f>AVERAGEIF(A:A,A17,G:G)</f>
        <v>46.073333333333331</v>
      </c>
      <c r="J17" s="2">
        <f t="shared" si="0"/>
        <v>-11.963333333333331</v>
      </c>
      <c r="K17" s="2">
        <f t="shared" si="1"/>
        <v>78.036666666666662</v>
      </c>
      <c r="L17" s="2">
        <f t="shared" si="2"/>
        <v>108.00742772599438</v>
      </c>
      <c r="M17" s="2">
        <f>SUMIF(A:A,A17,L:L)</f>
        <v>4253.7315787137513</v>
      </c>
      <c r="N17" s="3">
        <f t="shared" si="3"/>
        <v>2.539121844605291E-2</v>
      </c>
      <c r="O17" s="6">
        <f t="shared" si="4"/>
        <v>39.383694883513989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5</v>
      </c>
      <c r="B18" s="5">
        <v>0.54166666666666663</v>
      </c>
      <c r="C18" s="1" t="s">
        <v>19</v>
      </c>
      <c r="D18" s="1">
        <v>1</v>
      </c>
      <c r="E18" s="1">
        <v>3</v>
      </c>
      <c r="F18" s="1" t="s">
        <v>22</v>
      </c>
      <c r="G18" s="1">
        <v>33.6</v>
      </c>
      <c r="H18" s="1">
        <f>1+COUNTIFS(A:A,A18,G:G,"&gt;"&amp;G18)</f>
        <v>11</v>
      </c>
      <c r="I18" s="2">
        <f>AVERAGEIF(A:A,A18,G:G)</f>
        <v>46.073333333333331</v>
      </c>
      <c r="J18" s="2">
        <f t="shared" si="0"/>
        <v>-12.473333333333329</v>
      </c>
      <c r="K18" s="2">
        <f t="shared" si="1"/>
        <v>77.526666666666671</v>
      </c>
      <c r="L18" s="2">
        <f t="shared" si="2"/>
        <v>104.75245549424439</v>
      </c>
      <c r="M18" s="2">
        <f>SUMIF(A:A,A18,L:L)</f>
        <v>4253.7315787137513</v>
      </c>
      <c r="N18" s="3">
        <f t="shared" si="3"/>
        <v>2.4626014490063231E-2</v>
      </c>
      <c r="O18" s="6">
        <f t="shared" si="4"/>
        <v>40.6074641271533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5</v>
      </c>
      <c r="B19" s="5">
        <v>0.54166666666666663</v>
      </c>
      <c r="C19" s="1" t="s">
        <v>19</v>
      </c>
      <c r="D19" s="1">
        <v>1</v>
      </c>
      <c r="E19" s="1">
        <v>9</v>
      </c>
      <c r="F19" s="1" t="s">
        <v>27</v>
      </c>
      <c r="G19" s="1">
        <v>23.62</v>
      </c>
      <c r="H19" s="1">
        <f>1+COUNTIFS(A:A,A19,G:G,"&gt;"&amp;G19)</f>
        <v>12</v>
      </c>
      <c r="I19" s="2">
        <f>AVERAGEIF(A:A,A19,G:G)</f>
        <v>46.073333333333331</v>
      </c>
      <c r="J19" s="2">
        <f t="shared" si="0"/>
        <v>-22.45333333333333</v>
      </c>
      <c r="K19" s="2">
        <f t="shared" si="1"/>
        <v>67.546666666666667</v>
      </c>
      <c r="L19" s="2">
        <f t="shared" si="2"/>
        <v>57.558395133350281</v>
      </c>
      <c r="M19" s="2">
        <f>SUMIF(A:A,A19,L:L)</f>
        <v>4253.7315787137513</v>
      </c>
      <c r="N19" s="3">
        <f t="shared" si="3"/>
        <v>1.3531271089454793E-2</v>
      </c>
      <c r="O19" s="6">
        <f t="shared" si="4"/>
        <v>73.902887126348475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15</v>
      </c>
      <c r="B20" s="5">
        <v>0.625</v>
      </c>
      <c r="C20" s="1" t="s">
        <v>19</v>
      </c>
      <c r="D20" s="1">
        <v>5</v>
      </c>
      <c r="E20" s="1">
        <v>10</v>
      </c>
      <c r="F20" s="1" t="s">
        <v>38</v>
      </c>
      <c r="G20" s="1">
        <v>66.8</v>
      </c>
      <c r="H20" s="1">
        <f>1+COUNTIFS(A:A,A20,G:G,"&gt;"&amp;G20)</f>
        <v>1</v>
      </c>
      <c r="I20" s="2">
        <f>AVERAGEIF(A:A,A20,G:G)</f>
        <v>47.293571428571411</v>
      </c>
      <c r="J20" s="2">
        <f t="shared" ref="J20:J27" si="8">G20-I20</f>
        <v>19.506428571428586</v>
      </c>
      <c r="K20" s="2">
        <f t="shared" ref="K20:K27" si="9">90+J20</f>
        <v>109.50642857142859</v>
      </c>
      <c r="L20" s="2">
        <f t="shared" ref="L20:L27" si="10">EXP(0.06*K20)</f>
        <v>713.64505314516714</v>
      </c>
      <c r="M20" s="2">
        <f>SUMIF(A:A,A20,L:L)</f>
        <v>3726.0945113134094</v>
      </c>
      <c r="N20" s="3">
        <f t="shared" ref="N20:N27" si="11">L20/M20</f>
        <v>0.19152628871284716</v>
      </c>
      <c r="O20" s="6">
        <f t="shared" ref="O20:O27" si="12">1/N20</f>
        <v>5.2212153575391778</v>
      </c>
      <c r="P20" s="3">
        <f t="shared" ref="P20:P27" si="13">IF(O20&gt;21,"",N20)</f>
        <v>0.19152628871284716</v>
      </c>
      <c r="Q20" s="3">
        <f>IF(ISNUMBER(P20),SUMIF(A:A,A20,P:P),"")</f>
        <v>0.88727561588820436</v>
      </c>
      <c r="R20" s="3">
        <f t="shared" ref="R20:R27" si="14">IFERROR(P20*(1/Q20),"")</f>
        <v>0.21585884395247398</v>
      </c>
      <c r="S20" s="7">
        <f t="shared" ref="S20:S27" si="15">IFERROR(1/R20,"")</f>
        <v>4.6326570720455251</v>
      </c>
    </row>
    <row r="21" spans="1:19" x14ac:dyDescent="0.3">
      <c r="A21" s="1">
        <v>15</v>
      </c>
      <c r="B21" s="5">
        <v>0.625</v>
      </c>
      <c r="C21" s="1" t="s">
        <v>19</v>
      </c>
      <c r="D21" s="1">
        <v>5</v>
      </c>
      <c r="E21" s="1">
        <v>2</v>
      </c>
      <c r="F21" s="1" t="s">
        <v>32</v>
      </c>
      <c r="G21" s="1">
        <v>59.52</v>
      </c>
      <c r="H21" s="1">
        <f>1+COUNTIFS(A:A,A21,G:G,"&gt;"&amp;G21)</f>
        <v>2</v>
      </c>
      <c r="I21" s="2">
        <f>AVERAGEIF(A:A,A21,G:G)</f>
        <v>47.293571428571411</v>
      </c>
      <c r="J21" s="2">
        <f t="shared" si="8"/>
        <v>12.226428571428592</v>
      </c>
      <c r="K21" s="2">
        <f t="shared" si="9"/>
        <v>102.22642857142858</v>
      </c>
      <c r="L21" s="2">
        <f t="shared" si="10"/>
        <v>461.08652458309575</v>
      </c>
      <c r="M21" s="2">
        <f>SUMIF(A:A,A21,L:L)</f>
        <v>3726.0945113134094</v>
      </c>
      <c r="N21" s="3">
        <f t="shared" si="11"/>
        <v>0.12374525744935212</v>
      </c>
      <c r="O21" s="6">
        <f t="shared" si="12"/>
        <v>8.0811177786695492</v>
      </c>
      <c r="P21" s="3">
        <f t="shared" si="13"/>
        <v>0.12374525744935212</v>
      </c>
      <c r="Q21" s="3">
        <f>IF(ISNUMBER(P21),SUMIF(A:A,A21,P:P),"")</f>
        <v>0.88727561588820436</v>
      </c>
      <c r="R21" s="3">
        <f t="shared" si="14"/>
        <v>0.13946653692886321</v>
      </c>
      <c r="S21" s="7">
        <f t="shared" si="15"/>
        <v>7.1701787541341444</v>
      </c>
    </row>
    <row r="22" spans="1:19" x14ac:dyDescent="0.3">
      <c r="A22" s="1">
        <v>15</v>
      </c>
      <c r="B22" s="5">
        <v>0.625</v>
      </c>
      <c r="C22" s="1" t="s">
        <v>19</v>
      </c>
      <c r="D22" s="1">
        <v>5</v>
      </c>
      <c r="E22" s="1">
        <v>7</v>
      </c>
      <c r="F22" s="1" t="s">
        <v>36</v>
      </c>
      <c r="G22" s="1">
        <v>58.1</v>
      </c>
      <c r="H22" s="1">
        <f>1+COUNTIFS(A:A,A22,G:G,"&gt;"&amp;G22)</f>
        <v>3</v>
      </c>
      <c r="I22" s="2">
        <f>AVERAGEIF(A:A,A22,G:G)</f>
        <v>47.293571428571411</v>
      </c>
      <c r="J22" s="2">
        <f t="shared" si="8"/>
        <v>10.80642857142859</v>
      </c>
      <c r="K22" s="2">
        <f t="shared" si="9"/>
        <v>100.8064285714286</v>
      </c>
      <c r="L22" s="2">
        <f t="shared" si="10"/>
        <v>423.428942743856</v>
      </c>
      <c r="M22" s="2">
        <f>SUMIF(A:A,A22,L:L)</f>
        <v>3726.0945113134094</v>
      </c>
      <c r="N22" s="3">
        <f t="shared" si="11"/>
        <v>0.11363880906890945</v>
      </c>
      <c r="O22" s="6">
        <f t="shared" si="12"/>
        <v>8.7998106297788627</v>
      </c>
      <c r="P22" s="3">
        <f t="shared" si="13"/>
        <v>0.11363880906890945</v>
      </c>
      <c r="Q22" s="3">
        <f>IF(ISNUMBER(P22),SUMIF(A:A,A22,P:P),"")</f>
        <v>0.88727561588820436</v>
      </c>
      <c r="R22" s="3">
        <f t="shared" si="14"/>
        <v>0.12807610964846777</v>
      </c>
      <c r="S22" s="7">
        <f t="shared" si="15"/>
        <v>7.8078573962366091</v>
      </c>
    </row>
    <row r="23" spans="1:19" x14ac:dyDescent="0.3">
      <c r="A23" s="1">
        <v>15</v>
      </c>
      <c r="B23" s="5">
        <v>0.625</v>
      </c>
      <c r="C23" s="1" t="s">
        <v>19</v>
      </c>
      <c r="D23" s="1">
        <v>5</v>
      </c>
      <c r="E23" s="1">
        <v>15</v>
      </c>
      <c r="F23" s="1" t="s">
        <v>42</v>
      </c>
      <c r="G23" s="1">
        <v>53.22</v>
      </c>
      <c r="H23" s="1">
        <f>1+COUNTIFS(A:A,A23,G:G,"&gt;"&amp;G23)</f>
        <v>4</v>
      </c>
      <c r="I23" s="2">
        <f>AVERAGEIF(A:A,A23,G:G)</f>
        <v>47.293571428571411</v>
      </c>
      <c r="J23" s="2">
        <f t="shared" si="8"/>
        <v>5.9264285714285876</v>
      </c>
      <c r="K23" s="2">
        <f t="shared" si="9"/>
        <v>95.926428571428588</v>
      </c>
      <c r="L23" s="2">
        <f t="shared" si="10"/>
        <v>315.95055009036076</v>
      </c>
      <c r="M23" s="2">
        <f>SUMIF(A:A,A23,L:L)</f>
        <v>3726.0945113134094</v>
      </c>
      <c r="N23" s="3">
        <f t="shared" si="11"/>
        <v>8.4794024717046557E-2</v>
      </c>
      <c r="O23" s="6">
        <f t="shared" si="12"/>
        <v>11.793283823205117</v>
      </c>
      <c r="P23" s="3">
        <f t="shared" si="13"/>
        <v>8.4794024717046557E-2</v>
      </c>
      <c r="Q23" s="3">
        <f>IF(ISNUMBER(P23),SUMIF(A:A,A23,P:P),"")</f>
        <v>0.88727561588820436</v>
      </c>
      <c r="R23" s="3">
        <f t="shared" si="14"/>
        <v>9.5566724925900015E-2</v>
      </c>
      <c r="S23" s="7">
        <f t="shared" si="15"/>
        <v>10.463893167578719</v>
      </c>
    </row>
    <row r="24" spans="1:19" x14ac:dyDescent="0.3">
      <c r="A24" s="1">
        <v>15</v>
      </c>
      <c r="B24" s="5">
        <v>0.625</v>
      </c>
      <c r="C24" s="1" t="s">
        <v>19</v>
      </c>
      <c r="D24" s="1">
        <v>5</v>
      </c>
      <c r="E24" s="1">
        <v>4</v>
      </c>
      <c r="F24" s="1" t="s">
        <v>34</v>
      </c>
      <c r="G24" s="1">
        <v>52.88</v>
      </c>
      <c r="H24" s="1">
        <f>1+COUNTIFS(A:A,A24,G:G,"&gt;"&amp;G24)</f>
        <v>5</v>
      </c>
      <c r="I24" s="2">
        <f>AVERAGEIF(A:A,A24,G:G)</f>
        <v>47.293571428571411</v>
      </c>
      <c r="J24" s="2">
        <f t="shared" si="8"/>
        <v>5.5864285714285913</v>
      </c>
      <c r="K24" s="2">
        <f t="shared" si="9"/>
        <v>95.586428571428598</v>
      </c>
      <c r="L24" s="2">
        <f t="shared" si="10"/>
        <v>309.57045707734142</v>
      </c>
      <c r="M24" s="2">
        <f>SUMIF(A:A,A24,L:L)</f>
        <v>3726.0945113134094</v>
      </c>
      <c r="N24" s="3">
        <f t="shared" si="11"/>
        <v>8.3081751184089281E-2</v>
      </c>
      <c r="O24" s="6">
        <f t="shared" si="12"/>
        <v>12.036337531983881</v>
      </c>
      <c r="P24" s="3">
        <f t="shared" si="13"/>
        <v>8.3081751184089281E-2</v>
      </c>
      <c r="Q24" s="3">
        <f>IF(ISNUMBER(P24),SUMIF(A:A,A24,P:P),"")</f>
        <v>0.88727561588820436</v>
      </c>
      <c r="R24" s="3">
        <f t="shared" si="14"/>
        <v>9.3636914726796097E-2</v>
      </c>
      <c r="S24" s="7">
        <f t="shared" si="15"/>
        <v>10.679548796729307</v>
      </c>
    </row>
    <row r="25" spans="1:19" x14ac:dyDescent="0.3">
      <c r="A25" s="1">
        <v>15</v>
      </c>
      <c r="B25" s="5">
        <v>0.625</v>
      </c>
      <c r="C25" s="1" t="s">
        <v>19</v>
      </c>
      <c r="D25" s="1">
        <v>5</v>
      </c>
      <c r="E25" s="1">
        <v>14</v>
      </c>
      <c r="F25" s="1" t="s">
        <v>41</v>
      </c>
      <c r="G25" s="1">
        <v>51.63</v>
      </c>
      <c r="H25" s="1">
        <f>1+COUNTIFS(A:A,A25,G:G,"&gt;"&amp;G25)</f>
        <v>6</v>
      </c>
      <c r="I25" s="2">
        <f>AVERAGEIF(A:A,A25,G:G)</f>
        <v>47.293571428571411</v>
      </c>
      <c r="J25" s="2">
        <f t="shared" si="8"/>
        <v>4.3364285714285913</v>
      </c>
      <c r="K25" s="2">
        <f t="shared" si="9"/>
        <v>94.336428571428598</v>
      </c>
      <c r="L25" s="2">
        <f t="shared" si="10"/>
        <v>287.20197511325631</v>
      </c>
      <c r="M25" s="2">
        <f>SUMIF(A:A,A25,L:L)</f>
        <v>3726.0945113134094</v>
      </c>
      <c r="N25" s="3">
        <f t="shared" si="11"/>
        <v>7.7078553493808349E-2</v>
      </c>
      <c r="O25" s="6">
        <f t="shared" si="12"/>
        <v>12.973777460423269</v>
      </c>
      <c r="P25" s="3">
        <f t="shared" si="13"/>
        <v>7.7078553493808349E-2</v>
      </c>
      <c r="Q25" s="3">
        <f>IF(ISNUMBER(P25),SUMIF(A:A,A25,P:P),"")</f>
        <v>0.88727561588820436</v>
      </c>
      <c r="R25" s="3">
        <f t="shared" si="14"/>
        <v>8.68710377176872E-2</v>
      </c>
      <c r="S25" s="7">
        <f t="shared" si="15"/>
        <v>11.511316386593561</v>
      </c>
    </row>
    <row r="26" spans="1:19" x14ac:dyDescent="0.3">
      <c r="A26" s="1">
        <v>15</v>
      </c>
      <c r="B26" s="5">
        <v>0.625</v>
      </c>
      <c r="C26" s="1" t="s">
        <v>19</v>
      </c>
      <c r="D26" s="1">
        <v>5</v>
      </c>
      <c r="E26" s="1">
        <v>11</v>
      </c>
      <c r="F26" s="1" t="s">
        <v>39</v>
      </c>
      <c r="G26" s="1">
        <v>47.21</v>
      </c>
      <c r="H26" s="1">
        <f>1+COUNTIFS(A:A,A26,G:G,"&gt;"&amp;G26)</f>
        <v>7</v>
      </c>
      <c r="I26" s="2">
        <f>AVERAGEIF(A:A,A26,G:G)</f>
        <v>47.293571428571411</v>
      </c>
      <c r="J26" s="2">
        <f t="shared" si="8"/>
        <v>-8.3571428571410422E-2</v>
      </c>
      <c r="K26" s="2">
        <f t="shared" si="9"/>
        <v>89.916428571428582</v>
      </c>
      <c r="L26" s="2">
        <f t="shared" si="10"/>
        <v>220.29899994544502</v>
      </c>
      <c r="M26" s="2">
        <f>SUMIF(A:A,A26,L:L)</f>
        <v>3726.0945113134094</v>
      </c>
      <c r="N26" s="3">
        <f t="shared" si="11"/>
        <v>5.91232990136345E-2</v>
      </c>
      <c r="O26" s="6">
        <f t="shared" si="12"/>
        <v>16.91380583768488</v>
      </c>
      <c r="P26" s="3">
        <f t="shared" si="13"/>
        <v>5.91232990136345E-2</v>
      </c>
      <c r="Q26" s="3">
        <f>IF(ISNUMBER(P26),SUMIF(A:A,A26,P:P),"")</f>
        <v>0.88727561588820436</v>
      </c>
      <c r="R26" s="3">
        <f t="shared" si="14"/>
        <v>6.663464875505376E-2</v>
      </c>
      <c r="S26" s="7">
        <f t="shared" si="15"/>
        <v>15.00720749164536</v>
      </c>
    </row>
    <row r="27" spans="1:19" x14ac:dyDescent="0.3">
      <c r="A27" s="1">
        <v>15</v>
      </c>
      <c r="B27" s="5">
        <v>0.625</v>
      </c>
      <c r="C27" s="1" t="s">
        <v>19</v>
      </c>
      <c r="D27" s="1">
        <v>5</v>
      </c>
      <c r="E27" s="1">
        <v>9</v>
      </c>
      <c r="F27" s="1" t="s">
        <v>37</v>
      </c>
      <c r="G27" s="1">
        <v>45.71</v>
      </c>
      <c r="H27" s="1">
        <f>1+COUNTIFS(A:A,A27,G:G,"&gt;"&amp;G27)</f>
        <v>8</v>
      </c>
      <c r="I27" s="2">
        <f>AVERAGEIF(A:A,A27,G:G)</f>
        <v>47.293571428571411</v>
      </c>
      <c r="J27" s="2">
        <f t="shared" si="8"/>
        <v>-1.5835714285714104</v>
      </c>
      <c r="K27" s="2">
        <f t="shared" si="9"/>
        <v>88.416428571428582</v>
      </c>
      <c r="L27" s="2">
        <f t="shared" si="10"/>
        <v>201.33812613420665</v>
      </c>
      <c r="M27" s="2">
        <f>SUMIF(A:A,A27,L:L)</f>
        <v>3726.0945113134094</v>
      </c>
      <c r="N27" s="3">
        <f t="shared" si="11"/>
        <v>5.403462674467617E-2</v>
      </c>
      <c r="O27" s="6">
        <f t="shared" si="12"/>
        <v>18.506651387177875</v>
      </c>
      <c r="P27" s="3">
        <f t="shared" si="13"/>
        <v>5.403462674467617E-2</v>
      </c>
      <c r="Q27" s="3">
        <f>IF(ISNUMBER(P27),SUMIF(A:A,A27,P:P),"")</f>
        <v>0.88727561588820436</v>
      </c>
      <c r="R27" s="3">
        <f t="shared" si="14"/>
        <v>6.0899483516838201E-2</v>
      </c>
      <c r="S27" s="7">
        <f t="shared" si="15"/>
        <v>16.420500507586542</v>
      </c>
    </row>
    <row r="28" spans="1:19" x14ac:dyDescent="0.3">
      <c r="A28" s="1">
        <v>15</v>
      </c>
      <c r="B28" s="5">
        <v>0.625</v>
      </c>
      <c r="C28" s="1" t="s">
        <v>19</v>
      </c>
      <c r="D28" s="1">
        <v>5</v>
      </c>
      <c r="E28" s="1">
        <v>3</v>
      </c>
      <c r="F28" s="1" t="s">
        <v>33</v>
      </c>
      <c r="G28" s="1">
        <v>44.99</v>
      </c>
      <c r="H28" s="1">
        <f>1+COUNTIFS(A:A,A28,G:G,"&gt;"&amp;G28)</f>
        <v>9</v>
      </c>
      <c r="I28" s="2">
        <f>AVERAGEIF(A:A,A28,G:G)</f>
        <v>47.293571428571411</v>
      </c>
      <c r="J28" s="2">
        <f t="shared" ref="J28:J47" si="16">G28-I28</f>
        <v>-2.3035714285714093</v>
      </c>
      <c r="K28" s="2">
        <f t="shared" ref="K28:K47" si="17">90+J28</f>
        <v>87.696428571428584</v>
      </c>
      <c r="L28" s="2">
        <f t="shared" ref="L28:L47" si="18">EXP(0.06*K28)</f>
        <v>192.8255153188779</v>
      </c>
      <c r="M28" s="2">
        <f>SUMIF(A:A,A28,L:L)</f>
        <v>3726.0945113134094</v>
      </c>
      <c r="N28" s="3">
        <f t="shared" ref="N28:N47" si="19">L28/M28</f>
        <v>5.1750033375001246E-2</v>
      </c>
      <c r="O28" s="6">
        <f t="shared" ref="O28:O47" si="20">1/N28</f>
        <v>19.323659035224264</v>
      </c>
      <c r="P28" s="3">
        <f t="shared" ref="P28:P47" si="21">IF(O28&gt;21,"",N28)</f>
        <v>5.1750033375001246E-2</v>
      </c>
      <c r="Q28" s="3">
        <f>IF(ISNUMBER(P28),SUMIF(A:A,A28,P:P),"")</f>
        <v>0.88727561588820436</v>
      </c>
      <c r="R28" s="3">
        <f t="shared" ref="R28:R47" si="22">IFERROR(P28*(1/Q28),"")</f>
        <v>5.8324642814845125E-2</v>
      </c>
      <c r="S28" s="7">
        <f t="shared" ref="S28:S47" si="23">IFERROR(1/R28,"")</f>
        <v>17.145411471692274</v>
      </c>
    </row>
    <row r="29" spans="1:19" x14ac:dyDescent="0.3">
      <c r="A29" s="1">
        <v>15</v>
      </c>
      <c r="B29" s="5">
        <v>0.625</v>
      </c>
      <c r="C29" s="1" t="s">
        <v>19</v>
      </c>
      <c r="D29" s="1">
        <v>5</v>
      </c>
      <c r="E29" s="1">
        <v>5</v>
      </c>
      <c r="F29" s="1" t="s">
        <v>35</v>
      </c>
      <c r="G29" s="1">
        <v>43.91</v>
      </c>
      <c r="H29" s="1">
        <f>1+COUNTIFS(A:A,A29,G:G,"&gt;"&amp;G29)</f>
        <v>10</v>
      </c>
      <c r="I29" s="2">
        <f>AVERAGEIF(A:A,A29,G:G)</f>
        <v>47.293571428571411</v>
      </c>
      <c r="J29" s="2">
        <f t="shared" si="16"/>
        <v>-3.3835714285714147</v>
      </c>
      <c r="K29" s="2">
        <f t="shared" si="17"/>
        <v>86.616428571428585</v>
      </c>
      <c r="L29" s="2">
        <f t="shared" si="18"/>
        <v>180.7266582316557</v>
      </c>
      <c r="M29" s="2">
        <f>SUMIF(A:A,A29,L:L)</f>
        <v>3726.0945113134094</v>
      </c>
      <c r="N29" s="3">
        <f t="shared" si="19"/>
        <v>4.8502972128839382E-2</v>
      </c>
      <c r="O29" s="6">
        <f t="shared" si="20"/>
        <v>20.617293252538847</v>
      </c>
      <c r="P29" s="3">
        <f t="shared" si="21"/>
        <v>4.8502972128839382E-2</v>
      </c>
      <c r="Q29" s="3">
        <f>IF(ISNUMBER(P29),SUMIF(A:A,A29,P:P),"")</f>
        <v>0.88727561588820436</v>
      </c>
      <c r="R29" s="3">
        <f t="shared" si="22"/>
        <v>5.4665057013074385E-2</v>
      </c>
      <c r="S29" s="7">
        <f t="shared" si="23"/>
        <v>18.293221568594127</v>
      </c>
    </row>
    <row r="30" spans="1:19" x14ac:dyDescent="0.3">
      <c r="A30" s="1">
        <v>15</v>
      </c>
      <c r="B30" s="5">
        <v>0.625</v>
      </c>
      <c r="C30" s="1" t="s">
        <v>19</v>
      </c>
      <c r="D30" s="1">
        <v>5</v>
      </c>
      <c r="E30" s="1">
        <v>13</v>
      </c>
      <c r="F30" s="1" t="s">
        <v>40</v>
      </c>
      <c r="G30" s="1">
        <v>37.549999999999997</v>
      </c>
      <c r="H30" s="1">
        <f>1+COUNTIFS(A:A,A30,G:G,"&gt;"&amp;G30)</f>
        <v>11</v>
      </c>
      <c r="I30" s="2">
        <f>AVERAGEIF(A:A,A30,G:G)</f>
        <v>47.293571428571411</v>
      </c>
      <c r="J30" s="2">
        <f t="shared" si="16"/>
        <v>-9.7435714285714141</v>
      </c>
      <c r="K30" s="2">
        <f t="shared" si="17"/>
        <v>80.256428571428586</v>
      </c>
      <c r="L30" s="2">
        <f t="shared" si="18"/>
        <v>123.39439811445625</v>
      </c>
      <c r="M30" s="2">
        <f>SUMIF(A:A,A30,L:L)</f>
        <v>3726.0945113134094</v>
      </c>
      <c r="N30" s="3">
        <f t="shared" si="19"/>
        <v>3.3116282407705491E-2</v>
      </c>
      <c r="O30" s="6">
        <f t="shared" si="20"/>
        <v>30.196626169829987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>
        <v>15</v>
      </c>
      <c r="B31" s="5">
        <v>0.625</v>
      </c>
      <c r="C31" s="1" t="s">
        <v>19</v>
      </c>
      <c r="D31" s="1">
        <v>5</v>
      </c>
      <c r="E31" s="1">
        <v>20</v>
      </c>
      <c r="F31" s="1" t="s">
        <v>45</v>
      </c>
      <c r="G31" s="1">
        <v>36.549999999999997</v>
      </c>
      <c r="H31" s="1">
        <f>1+COUNTIFS(A:A,A31,G:G,"&gt;"&amp;G31)</f>
        <v>12</v>
      </c>
      <c r="I31" s="2">
        <f>AVERAGEIF(A:A,A31,G:G)</f>
        <v>47.293571428571411</v>
      </c>
      <c r="J31" s="2">
        <f t="shared" si="16"/>
        <v>-10.743571428571414</v>
      </c>
      <c r="K31" s="2">
        <f t="shared" si="17"/>
        <v>79.256428571428586</v>
      </c>
      <c r="L31" s="2">
        <f t="shared" si="18"/>
        <v>116.20846778716992</v>
      </c>
      <c r="M31" s="2">
        <f>SUMIF(A:A,A31,L:L)</f>
        <v>3726.0945113134094</v>
      </c>
      <c r="N31" s="3">
        <f t="shared" si="19"/>
        <v>3.1187740255737006E-2</v>
      </c>
      <c r="O31" s="6">
        <f t="shared" si="20"/>
        <v>32.063881249493519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15</v>
      </c>
      <c r="B32" s="5">
        <v>0.625</v>
      </c>
      <c r="C32" s="1" t="s">
        <v>19</v>
      </c>
      <c r="D32" s="1">
        <v>5</v>
      </c>
      <c r="E32" s="1">
        <v>19</v>
      </c>
      <c r="F32" s="1" t="s">
        <v>44</v>
      </c>
      <c r="G32" s="1">
        <v>35.24</v>
      </c>
      <c r="H32" s="1">
        <f>1+COUNTIFS(A:A,A32,G:G,"&gt;"&amp;G32)</f>
        <v>13</v>
      </c>
      <c r="I32" s="2">
        <f>AVERAGEIF(A:A,A32,G:G)</f>
        <v>47.293571428571411</v>
      </c>
      <c r="J32" s="2">
        <f t="shared" si="16"/>
        <v>-12.053571428571409</v>
      </c>
      <c r="K32" s="2">
        <f t="shared" si="17"/>
        <v>77.946428571428584</v>
      </c>
      <c r="L32" s="2">
        <f t="shared" si="18"/>
        <v>107.42422489110002</v>
      </c>
      <c r="M32" s="2">
        <f>SUMIF(A:A,A32,L:L)</f>
        <v>3726.0945113134094</v>
      </c>
      <c r="N32" s="3">
        <f t="shared" si="19"/>
        <v>2.8830246942188834E-2</v>
      </c>
      <c r="O32" s="6">
        <f t="shared" si="20"/>
        <v>34.685793777806559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15</v>
      </c>
      <c r="B33" s="5">
        <v>0.625</v>
      </c>
      <c r="C33" s="1" t="s">
        <v>19</v>
      </c>
      <c r="D33" s="1">
        <v>5</v>
      </c>
      <c r="E33" s="1">
        <v>18</v>
      </c>
      <c r="F33" s="1" t="s">
        <v>43</v>
      </c>
      <c r="G33" s="1">
        <v>28.8</v>
      </c>
      <c r="H33" s="1">
        <f>1+COUNTIFS(A:A,A33,G:G,"&gt;"&amp;G33)</f>
        <v>14</v>
      </c>
      <c r="I33" s="2">
        <f>AVERAGEIF(A:A,A33,G:G)</f>
        <v>47.293571428571411</v>
      </c>
      <c r="J33" s="2">
        <f t="shared" si="16"/>
        <v>-18.493571428571411</v>
      </c>
      <c r="K33" s="2">
        <f t="shared" si="17"/>
        <v>71.506428571428586</v>
      </c>
      <c r="L33" s="2">
        <f t="shared" si="18"/>
        <v>72.994618137420986</v>
      </c>
      <c r="M33" s="2">
        <f>SUMIF(A:A,A33,L:L)</f>
        <v>3726.0945113134094</v>
      </c>
      <c r="N33" s="3">
        <f t="shared" si="19"/>
        <v>1.9590114506164564E-2</v>
      </c>
      <c r="O33" s="6">
        <f t="shared" si="20"/>
        <v>51.046153899984745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18</v>
      </c>
      <c r="B34" s="5">
        <v>0.64583333333333337</v>
      </c>
      <c r="C34" s="1" t="s">
        <v>19</v>
      </c>
      <c r="D34" s="1">
        <v>6</v>
      </c>
      <c r="E34" s="1">
        <v>8</v>
      </c>
      <c r="F34" s="1" t="s">
        <v>53</v>
      </c>
      <c r="G34" s="1">
        <v>60.03</v>
      </c>
      <c r="H34" s="1">
        <f>1+COUNTIFS(A:A,A34,G:G,"&gt;"&amp;G34)</f>
        <v>1</v>
      </c>
      <c r="I34" s="2">
        <f>AVERAGEIF(A:A,A34,G:G)</f>
        <v>48.449999999999996</v>
      </c>
      <c r="J34" s="2">
        <f t="shared" si="16"/>
        <v>11.580000000000005</v>
      </c>
      <c r="K34" s="2">
        <f t="shared" si="17"/>
        <v>101.58000000000001</v>
      </c>
      <c r="L34" s="2">
        <f t="shared" si="18"/>
        <v>443.5453272401802</v>
      </c>
      <c r="M34" s="2">
        <f>SUMIF(A:A,A34,L:L)</f>
        <v>3551.9857850249041</v>
      </c>
      <c r="N34" s="3">
        <f t="shared" si="19"/>
        <v>0.12487249501677562</v>
      </c>
      <c r="O34" s="6">
        <f t="shared" si="20"/>
        <v>8.0081686512763124</v>
      </c>
      <c r="P34" s="3">
        <f t="shared" si="21"/>
        <v>0.12487249501677562</v>
      </c>
      <c r="Q34" s="3">
        <f>IF(ISNUMBER(P34),SUMIF(A:A,A34,P:P),"")</f>
        <v>0.8256577998856458</v>
      </c>
      <c r="R34" s="3">
        <f t="shared" si="22"/>
        <v>0.15124001133892342</v>
      </c>
      <c r="S34" s="7">
        <f t="shared" si="23"/>
        <v>6.6120069097259986</v>
      </c>
    </row>
    <row r="35" spans="1:19" x14ac:dyDescent="0.3">
      <c r="A35" s="1">
        <v>18</v>
      </c>
      <c r="B35" s="5">
        <v>0.64583333333333337</v>
      </c>
      <c r="C35" s="1" t="s">
        <v>19</v>
      </c>
      <c r="D35" s="1">
        <v>6</v>
      </c>
      <c r="E35" s="1">
        <v>4</v>
      </c>
      <c r="F35" s="1" t="s">
        <v>49</v>
      </c>
      <c r="G35" s="1">
        <v>59.56</v>
      </c>
      <c r="H35" s="1">
        <f>1+COUNTIFS(A:A,A35,G:G,"&gt;"&amp;G35)</f>
        <v>2</v>
      </c>
      <c r="I35" s="2">
        <f>AVERAGEIF(A:A,A35,G:G)</f>
        <v>48.449999999999996</v>
      </c>
      <c r="J35" s="2">
        <f t="shared" si="16"/>
        <v>11.110000000000007</v>
      </c>
      <c r="K35" s="2">
        <f t="shared" si="17"/>
        <v>101.11000000000001</v>
      </c>
      <c r="L35" s="2">
        <f t="shared" si="18"/>
        <v>431.21206531952322</v>
      </c>
      <c r="M35" s="2">
        <f>SUMIF(A:A,A35,L:L)</f>
        <v>3551.9857850249041</v>
      </c>
      <c r="N35" s="3">
        <f t="shared" si="19"/>
        <v>0.12140027900379108</v>
      </c>
      <c r="O35" s="6">
        <f t="shared" si="20"/>
        <v>8.2372133590300241</v>
      </c>
      <c r="P35" s="3">
        <f t="shared" si="21"/>
        <v>0.12140027900379108</v>
      </c>
      <c r="Q35" s="3">
        <f>IF(ISNUMBER(P35),SUMIF(A:A,A35,P:P),"")</f>
        <v>0.8256577998856458</v>
      </c>
      <c r="R35" s="3">
        <f t="shared" si="22"/>
        <v>0.1470346177564181</v>
      </c>
      <c r="S35" s="7">
        <f t="shared" si="23"/>
        <v>6.8011194592053794</v>
      </c>
    </row>
    <row r="36" spans="1:19" x14ac:dyDescent="0.3">
      <c r="A36" s="1">
        <v>18</v>
      </c>
      <c r="B36" s="5">
        <v>0.64583333333333337</v>
      </c>
      <c r="C36" s="1" t="s">
        <v>19</v>
      </c>
      <c r="D36" s="1">
        <v>6</v>
      </c>
      <c r="E36" s="1">
        <v>7</v>
      </c>
      <c r="F36" s="1" t="s">
        <v>52</v>
      </c>
      <c r="G36" s="1">
        <v>59.51</v>
      </c>
      <c r="H36" s="1">
        <f>1+COUNTIFS(A:A,A36,G:G,"&gt;"&amp;G36)</f>
        <v>3</v>
      </c>
      <c r="I36" s="2">
        <f>AVERAGEIF(A:A,A36,G:G)</f>
        <v>48.449999999999996</v>
      </c>
      <c r="J36" s="2">
        <f t="shared" si="16"/>
        <v>11.060000000000002</v>
      </c>
      <c r="K36" s="2">
        <f t="shared" si="17"/>
        <v>101.06</v>
      </c>
      <c r="L36" s="2">
        <f t="shared" si="18"/>
        <v>429.92036763885875</v>
      </c>
      <c r="M36" s="2">
        <f>SUMIF(A:A,A36,L:L)</f>
        <v>3551.9857850249041</v>
      </c>
      <c r="N36" s="3">
        <f t="shared" si="19"/>
        <v>0.12103662392214344</v>
      </c>
      <c r="O36" s="6">
        <f t="shared" si="20"/>
        <v>8.2619621036625066</v>
      </c>
      <c r="P36" s="3">
        <f t="shared" si="21"/>
        <v>0.12103662392214344</v>
      </c>
      <c r="Q36" s="3">
        <f>IF(ISNUMBER(P36),SUMIF(A:A,A36,P:P),"")</f>
        <v>0.8256577998856458</v>
      </c>
      <c r="R36" s="3">
        <f t="shared" si="22"/>
        <v>0.14659417489776891</v>
      </c>
      <c r="S36" s="7">
        <f t="shared" si="23"/>
        <v>6.8215534532485673</v>
      </c>
    </row>
    <row r="37" spans="1:19" x14ac:dyDescent="0.3">
      <c r="A37" s="1">
        <v>18</v>
      </c>
      <c r="B37" s="5">
        <v>0.64583333333333337</v>
      </c>
      <c r="C37" s="1" t="s">
        <v>19</v>
      </c>
      <c r="D37" s="1">
        <v>6</v>
      </c>
      <c r="E37" s="1">
        <v>6</v>
      </c>
      <c r="F37" s="1" t="s">
        <v>51</v>
      </c>
      <c r="G37" s="1">
        <v>59.34</v>
      </c>
      <c r="H37" s="1">
        <f>1+COUNTIFS(A:A,A37,G:G,"&gt;"&amp;G37)</f>
        <v>4</v>
      </c>
      <c r="I37" s="2">
        <f>AVERAGEIF(A:A,A37,G:G)</f>
        <v>48.449999999999996</v>
      </c>
      <c r="J37" s="2">
        <f t="shared" si="16"/>
        <v>10.890000000000008</v>
      </c>
      <c r="K37" s="2">
        <f t="shared" si="17"/>
        <v>100.89000000000001</v>
      </c>
      <c r="L37" s="2">
        <f t="shared" si="18"/>
        <v>425.55746850081664</v>
      </c>
      <c r="M37" s="2">
        <f>SUMIF(A:A,A37,L:L)</f>
        <v>3551.9857850249041</v>
      </c>
      <c r="N37" s="3">
        <f t="shared" si="19"/>
        <v>0.11980832533028646</v>
      </c>
      <c r="O37" s="6">
        <f t="shared" si="20"/>
        <v>8.3466653693990747</v>
      </c>
      <c r="P37" s="3">
        <f t="shared" si="21"/>
        <v>0.11980832533028646</v>
      </c>
      <c r="Q37" s="3">
        <f>IF(ISNUMBER(P37),SUMIF(A:A,A37,P:P),"")</f>
        <v>0.8256577998856458</v>
      </c>
      <c r="R37" s="3">
        <f t="shared" si="22"/>
        <v>0.14510651428095273</v>
      </c>
      <c r="S37" s="7">
        <f t="shared" si="23"/>
        <v>6.8914893652797504</v>
      </c>
    </row>
    <row r="38" spans="1:19" x14ac:dyDescent="0.3">
      <c r="A38" s="1">
        <v>18</v>
      </c>
      <c r="B38" s="5">
        <v>0.64583333333333337</v>
      </c>
      <c r="C38" s="1" t="s">
        <v>19</v>
      </c>
      <c r="D38" s="1">
        <v>6</v>
      </c>
      <c r="E38" s="1">
        <v>2</v>
      </c>
      <c r="F38" s="1" t="s">
        <v>47</v>
      </c>
      <c r="G38" s="1">
        <v>54.33</v>
      </c>
      <c r="H38" s="1">
        <f>1+COUNTIFS(A:A,A38,G:G,"&gt;"&amp;G38)</f>
        <v>5</v>
      </c>
      <c r="I38" s="2">
        <f>AVERAGEIF(A:A,A38,G:G)</f>
        <v>48.449999999999996</v>
      </c>
      <c r="J38" s="2">
        <f t="shared" si="16"/>
        <v>5.8800000000000026</v>
      </c>
      <c r="K38" s="2">
        <f t="shared" si="17"/>
        <v>95.88</v>
      </c>
      <c r="L38" s="2">
        <f t="shared" si="18"/>
        <v>315.0716269122064</v>
      </c>
      <c r="M38" s="2">
        <f>SUMIF(A:A,A38,L:L)</f>
        <v>3551.9857850249041</v>
      </c>
      <c r="N38" s="3">
        <f t="shared" si="19"/>
        <v>8.8702952652722211E-2</v>
      </c>
      <c r="O38" s="6">
        <f t="shared" si="20"/>
        <v>11.273581883063855</v>
      </c>
      <c r="P38" s="3">
        <f t="shared" si="21"/>
        <v>8.8702952652722211E-2</v>
      </c>
      <c r="Q38" s="3">
        <f>IF(ISNUMBER(P38),SUMIF(A:A,A38,P:P),"")</f>
        <v>0.8256577998856458</v>
      </c>
      <c r="R38" s="3">
        <f t="shared" si="22"/>
        <v>0.10743307053479982</v>
      </c>
      <c r="S38" s="7">
        <f t="shared" si="23"/>
        <v>9.3081208144011764</v>
      </c>
    </row>
    <row r="39" spans="1:19" x14ac:dyDescent="0.3">
      <c r="A39" s="1">
        <v>18</v>
      </c>
      <c r="B39" s="5">
        <v>0.64583333333333337</v>
      </c>
      <c r="C39" s="1" t="s">
        <v>19</v>
      </c>
      <c r="D39" s="1">
        <v>6</v>
      </c>
      <c r="E39" s="1">
        <v>3</v>
      </c>
      <c r="F39" s="1" t="s">
        <v>48</v>
      </c>
      <c r="G39" s="1">
        <v>50.32</v>
      </c>
      <c r="H39" s="1">
        <f>1+COUNTIFS(A:A,A39,G:G,"&gt;"&amp;G39)</f>
        <v>6</v>
      </c>
      <c r="I39" s="2">
        <f>AVERAGEIF(A:A,A39,G:G)</f>
        <v>48.449999999999996</v>
      </c>
      <c r="J39" s="2">
        <f t="shared" si="16"/>
        <v>1.8700000000000045</v>
      </c>
      <c r="K39" s="2">
        <f t="shared" si="17"/>
        <v>91.87</v>
      </c>
      <c r="L39" s="2">
        <f t="shared" si="18"/>
        <v>247.69545809175222</v>
      </c>
      <c r="M39" s="2">
        <f>SUMIF(A:A,A39,L:L)</f>
        <v>3551.9857850249041</v>
      </c>
      <c r="N39" s="3">
        <f t="shared" si="19"/>
        <v>6.973436074435628E-2</v>
      </c>
      <c r="O39" s="6">
        <f t="shared" si="20"/>
        <v>14.340132888949322</v>
      </c>
      <c r="P39" s="3">
        <f t="shared" si="21"/>
        <v>6.973436074435628E-2</v>
      </c>
      <c r="Q39" s="3">
        <f>IF(ISNUMBER(P39),SUMIF(A:A,A39,P:P),"")</f>
        <v>0.8256577998856458</v>
      </c>
      <c r="R39" s="3">
        <f t="shared" si="22"/>
        <v>8.4459155783442666E-2</v>
      </c>
      <c r="S39" s="7">
        <f t="shared" si="23"/>
        <v>11.840042571157685</v>
      </c>
    </row>
    <row r="40" spans="1:19" x14ac:dyDescent="0.3">
      <c r="A40" s="1">
        <v>18</v>
      </c>
      <c r="B40" s="5">
        <v>0.64583333333333337</v>
      </c>
      <c r="C40" s="1" t="s">
        <v>19</v>
      </c>
      <c r="D40" s="1">
        <v>6</v>
      </c>
      <c r="E40" s="1">
        <v>1</v>
      </c>
      <c r="F40" s="1" t="s">
        <v>46</v>
      </c>
      <c r="G40" s="1">
        <v>50.22</v>
      </c>
      <c r="H40" s="1">
        <f>1+COUNTIFS(A:A,A40,G:G,"&gt;"&amp;G40)</f>
        <v>7</v>
      </c>
      <c r="I40" s="2">
        <f>AVERAGEIF(A:A,A40,G:G)</f>
        <v>48.449999999999996</v>
      </c>
      <c r="J40" s="2">
        <f t="shared" si="16"/>
        <v>1.7700000000000031</v>
      </c>
      <c r="K40" s="2">
        <f t="shared" si="17"/>
        <v>91.77000000000001</v>
      </c>
      <c r="L40" s="2">
        <f t="shared" si="18"/>
        <v>246.21373495777055</v>
      </c>
      <c r="M40" s="2">
        <f>SUMIF(A:A,A40,L:L)</f>
        <v>3551.9857850249041</v>
      </c>
      <c r="N40" s="3">
        <f t="shared" si="19"/>
        <v>6.9317207291707747E-2</v>
      </c>
      <c r="O40" s="6">
        <f t="shared" si="20"/>
        <v>14.426432325695089</v>
      </c>
      <c r="P40" s="3">
        <f t="shared" si="21"/>
        <v>6.9317207291707747E-2</v>
      </c>
      <c r="Q40" s="3">
        <f>IF(ISNUMBER(P40),SUMIF(A:A,A40,P:P),"")</f>
        <v>0.8256577998856458</v>
      </c>
      <c r="R40" s="3">
        <f t="shared" si="22"/>
        <v>8.3953918077571882E-2</v>
      </c>
      <c r="S40" s="7">
        <f t="shared" si="23"/>
        <v>11.911296374232569</v>
      </c>
    </row>
    <row r="41" spans="1:19" x14ac:dyDescent="0.3">
      <c r="A41" s="1">
        <v>18</v>
      </c>
      <c r="B41" s="5">
        <v>0.64583333333333337</v>
      </c>
      <c r="C41" s="1" t="s">
        <v>19</v>
      </c>
      <c r="D41" s="1">
        <v>6</v>
      </c>
      <c r="E41" s="1">
        <v>13</v>
      </c>
      <c r="F41" s="1" t="s">
        <v>57</v>
      </c>
      <c r="G41" s="1">
        <v>48.42</v>
      </c>
      <c r="H41" s="1">
        <f>1+COUNTIFS(A:A,A41,G:G,"&gt;"&amp;G41)</f>
        <v>8</v>
      </c>
      <c r="I41" s="2">
        <f>AVERAGEIF(A:A,A41,G:G)</f>
        <v>48.449999999999996</v>
      </c>
      <c r="J41" s="2">
        <f t="shared" si="16"/>
        <v>-2.9999999999994031E-2</v>
      </c>
      <c r="K41" s="2">
        <f t="shared" si="17"/>
        <v>89.97</v>
      </c>
      <c r="L41" s="2">
        <f t="shared" si="18"/>
        <v>221.0082431183036</v>
      </c>
      <c r="M41" s="2">
        <f>SUMIF(A:A,A41,L:L)</f>
        <v>3551.9857850249041</v>
      </c>
      <c r="N41" s="3">
        <f t="shared" si="19"/>
        <v>6.2221038172525805E-2</v>
      </c>
      <c r="O41" s="6">
        <f t="shared" si="20"/>
        <v>16.071734406411078</v>
      </c>
      <c r="P41" s="3">
        <f t="shared" si="21"/>
        <v>6.2221038172525805E-2</v>
      </c>
      <c r="Q41" s="3">
        <f>IF(ISNUMBER(P41),SUMIF(A:A,A41,P:P),"")</f>
        <v>0.8256577998856458</v>
      </c>
      <c r="R41" s="3">
        <f t="shared" si="22"/>
        <v>7.5359353694888442E-2</v>
      </c>
      <c r="S41" s="7">
        <f t="shared" si="23"/>
        <v>13.269752870343806</v>
      </c>
    </row>
    <row r="42" spans="1:19" x14ac:dyDescent="0.3">
      <c r="A42" s="1">
        <v>18</v>
      </c>
      <c r="B42" s="5">
        <v>0.64583333333333337</v>
      </c>
      <c r="C42" s="1" t="s">
        <v>19</v>
      </c>
      <c r="D42" s="1">
        <v>6</v>
      </c>
      <c r="E42" s="1">
        <v>16</v>
      </c>
      <c r="F42" s="1" t="s">
        <v>59</v>
      </c>
      <c r="G42" s="1">
        <v>44.29</v>
      </c>
      <c r="H42" s="1">
        <f>1+COUNTIFS(A:A,A42,G:G,"&gt;"&amp;G42)</f>
        <v>9</v>
      </c>
      <c r="I42" s="2">
        <f>AVERAGEIF(A:A,A42,G:G)</f>
        <v>48.449999999999996</v>
      </c>
      <c r="J42" s="2">
        <f t="shared" si="16"/>
        <v>-4.1599999999999966</v>
      </c>
      <c r="K42" s="2">
        <f t="shared" si="17"/>
        <v>85.84</v>
      </c>
      <c r="L42" s="2">
        <f t="shared" si="18"/>
        <v>172.50047670933975</v>
      </c>
      <c r="M42" s="2">
        <f>SUMIF(A:A,A42,L:L)</f>
        <v>3551.9857850249041</v>
      </c>
      <c r="N42" s="3">
        <f t="shared" si="19"/>
        <v>4.8564517751337313E-2</v>
      </c>
      <c r="O42" s="6">
        <f t="shared" si="20"/>
        <v>20.591165037821529</v>
      </c>
      <c r="P42" s="3">
        <f t="shared" si="21"/>
        <v>4.8564517751337313E-2</v>
      </c>
      <c r="Q42" s="3">
        <f>IF(ISNUMBER(P42),SUMIF(A:A,A42,P:P),"")</f>
        <v>0.8256577998856458</v>
      </c>
      <c r="R42" s="3">
        <f t="shared" si="22"/>
        <v>5.8819183635234279E-2</v>
      </c>
      <c r="S42" s="7">
        <f t="shared" si="23"/>
        <v>17.001256022209954</v>
      </c>
    </row>
    <row r="43" spans="1:19" x14ac:dyDescent="0.3">
      <c r="A43" s="1">
        <v>18</v>
      </c>
      <c r="B43" s="5">
        <v>0.64583333333333337</v>
      </c>
      <c r="C43" s="1" t="s">
        <v>19</v>
      </c>
      <c r="D43" s="1">
        <v>6</v>
      </c>
      <c r="E43" s="1">
        <v>15</v>
      </c>
      <c r="F43" s="1" t="s">
        <v>58</v>
      </c>
      <c r="G43" s="1">
        <v>42.1</v>
      </c>
      <c r="H43" s="1">
        <f>1+COUNTIFS(A:A,A43,G:G,"&gt;"&amp;G43)</f>
        <v>10</v>
      </c>
      <c r="I43" s="2">
        <f>AVERAGEIF(A:A,A43,G:G)</f>
        <v>48.449999999999996</v>
      </c>
      <c r="J43" s="2">
        <f t="shared" si="16"/>
        <v>-6.3499999999999943</v>
      </c>
      <c r="K43" s="2">
        <f t="shared" si="17"/>
        <v>83.65</v>
      </c>
      <c r="L43" s="2">
        <f t="shared" si="18"/>
        <v>151.2599681706817</v>
      </c>
      <c r="M43" s="2">
        <f>SUMIF(A:A,A43,L:L)</f>
        <v>3551.9857850249041</v>
      </c>
      <c r="N43" s="3">
        <f t="shared" si="19"/>
        <v>4.2584620920610237E-2</v>
      </c>
      <c r="O43" s="6">
        <f t="shared" si="20"/>
        <v>23.482655906795141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18</v>
      </c>
      <c r="B44" s="5">
        <v>0.64583333333333337</v>
      </c>
      <c r="C44" s="1" t="s">
        <v>19</v>
      </c>
      <c r="D44" s="1">
        <v>6</v>
      </c>
      <c r="E44" s="1">
        <v>11</v>
      </c>
      <c r="F44" s="1" t="s">
        <v>55</v>
      </c>
      <c r="G44" s="1">
        <v>40.44</v>
      </c>
      <c r="H44" s="1">
        <f>1+COUNTIFS(A:A,A44,G:G,"&gt;"&amp;G44)</f>
        <v>11</v>
      </c>
      <c r="I44" s="2">
        <f>AVERAGEIF(A:A,A44,G:G)</f>
        <v>48.449999999999996</v>
      </c>
      <c r="J44" s="2">
        <f t="shared" si="16"/>
        <v>-8.009999999999998</v>
      </c>
      <c r="K44" s="2">
        <f t="shared" si="17"/>
        <v>81.990000000000009</v>
      </c>
      <c r="L44" s="2">
        <f t="shared" si="18"/>
        <v>136.92043627409618</v>
      </c>
      <c r="M44" s="2">
        <f>SUMIF(A:A,A44,L:L)</f>
        <v>3551.9857850249041</v>
      </c>
      <c r="N44" s="3">
        <f t="shared" si="19"/>
        <v>3.8547574388205552E-2</v>
      </c>
      <c r="O44" s="6">
        <f t="shared" si="20"/>
        <v>25.941969523923436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18</v>
      </c>
      <c r="B45" s="5">
        <v>0.64583333333333337</v>
      </c>
      <c r="C45" s="1" t="s">
        <v>19</v>
      </c>
      <c r="D45" s="1">
        <v>6</v>
      </c>
      <c r="E45" s="1">
        <v>12</v>
      </c>
      <c r="F45" s="1" t="s">
        <v>56</v>
      </c>
      <c r="G45" s="1">
        <v>39.99</v>
      </c>
      <c r="H45" s="1">
        <f>1+COUNTIFS(A:A,A45,G:G,"&gt;"&amp;G45)</f>
        <v>12</v>
      </c>
      <c r="I45" s="2">
        <f>AVERAGEIF(A:A,A45,G:G)</f>
        <v>48.449999999999996</v>
      </c>
      <c r="J45" s="2">
        <f t="shared" si="16"/>
        <v>-8.4599999999999937</v>
      </c>
      <c r="K45" s="2">
        <f t="shared" si="17"/>
        <v>81.540000000000006</v>
      </c>
      <c r="L45" s="2">
        <f t="shared" si="18"/>
        <v>133.27304584180808</v>
      </c>
      <c r="M45" s="2">
        <f>SUMIF(A:A,A45,L:L)</f>
        <v>3551.9857850249041</v>
      </c>
      <c r="N45" s="3">
        <f t="shared" si="19"/>
        <v>3.7520714864255476E-2</v>
      </c>
      <c r="O45" s="6">
        <f t="shared" si="20"/>
        <v>26.651944229150629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>
        <v>18</v>
      </c>
      <c r="B46" s="5">
        <v>0.64583333333333337</v>
      </c>
      <c r="C46" s="1" t="s">
        <v>19</v>
      </c>
      <c r="D46" s="1">
        <v>6</v>
      </c>
      <c r="E46" s="1">
        <v>5</v>
      </c>
      <c r="F46" s="1" t="s">
        <v>50</v>
      </c>
      <c r="G46" s="1">
        <v>37.07</v>
      </c>
      <c r="H46" s="1">
        <f>1+COUNTIFS(A:A,A46,G:G,"&gt;"&amp;G46)</f>
        <v>13</v>
      </c>
      <c r="I46" s="2">
        <f>AVERAGEIF(A:A,A46,G:G)</f>
        <v>48.449999999999996</v>
      </c>
      <c r="J46" s="2">
        <f t="shared" si="16"/>
        <v>-11.379999999999995</v>
      </c>
      <c r="K46" s="2">
        <f t="shared" si="17"/>
        <v>78.62</v>
      </c>
      <c r="L46" s="2">
        <f t="shared" si="18"/>
        <v>111.85462084979066</v>
      </c>
      <c r="M46" s="2">
        <f>SUMIF(A:A,A46,L:L)</f>
        <v>3551.9857850249041</v>
      </c>
      <c r="N46" s="3">
        <f t="shared" si="19"/>
        <v>3.1490728741473954E-2</v>
      </c>
      <c r="O46" s="6">
        <f t="shared" si="20"/>
        <v>31.755378168907818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>
        <v>18</v>
      </c>
      <c r="B47" s="5">
        <v>0.64583333333333337</v>
      </c>
      <c r="C47" s="1" t="s">
        <v>19</v>
      </c>
      <c r="D47" s="1">
        <v>6</v>
      </c>
      <c r="E47" s="1">
        <v>10</v>
      </c>
      <c r="F47" s="1" t="s">
        <v>54</v>
      </c>
      <c r="G47" s="1">
        <v>32.68</v>
      </c>
      <c r="H47" s="1">
        <f>1+COUNTIFS(A:A,A47,G:G,"&gt;"&amp;G47)</f>
        <v>14</v>
      </c>
      <c r="I47" s="2">
        <f>AVERAGEIF(A:A,A47,G:G)</f>
        <v>48.449999999999996</v>
      </c>
      <c r="J47" s="2">
        <f t="shared" si="16"/>
        <v>-15.769999999999996</v>
      </c>
      <c r="K47" s="2">
        <f t="shared" si="17"/>
        <v>74.23</v>
      </c>
      <c r="L47" s="2">
        <f t="shared" si="18"/>
        <v>85.952945399776098</v>
      </c>
      <c r="M47" s="2">
        <f>SUMIF(A:A,A47,L:L)</f>
        <v>3551.9857850249041</v>
      </c>
      <c r="N47" s="3">
        <f t="shared" si="19"/>
        <v>2.4198561199808816E-2</v>
      </c>
      <c r="O47" s="6">
        <f t="shared" si="20"/>
        <v>41.324770995388796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21</v>
      </c>
      <c r="B48" s="5">
        <v>0.66666666666666663</v>
      </c>
      <c r="C48" s="1" t="s">
        <v>19</v>
      </c>
      <c r="D48" s="1">
        <v>7</v>
      </c>
      <c r="E48" s="1">
        <v>3</v>
      </c>
      <c r="F48" s="1" t="s">
        <v>61</v>
      </c>
      <c r="G48" s="1">
        <v>70.150000000000006</v>
      </c>
      <c r="H48" s="1">
        <f>1+COUNTIFS(A:A,A48,G:G,"&gt;"&amp;G48)</f>
        <v>1</v>
      </c>
      <c r="I48" s="2">
        <f>AVERAGEIF(A:A,A48,G:G)</f>
        <v>48.626666666666672</v>
      </c>
      <c r="J48" s="2">
        <f t="shared" ref="J48:J59" si="24">G48-I48</f>
        <v>21.523333333333333</v>
      </c>
      <c r="K48" s="2">
        <f t="shared" ref="K48:K59" si="25">90+J48</f>
        <v>111.52333333333334</v>
      </c>
      <c r="L48" s="2">
        <f t="shared" ref="L48:L59" si="26">EXP(0.06*K48)</f>
        <v>805.44909190076237</v>
      </c>
      <c r="M48" s="2">
        <f>SUMIF(A:A,A48,L:L)</f>
        <v>3580.2238059810829</v>
      </c>
      <c r="N48" s="3">
        <f t="shared" ref="N48:N59" si="27">L48/M48</f>
        <v>0.22497171561040064</v>
      </c>
      <c r="O48" s="6">
        <f t="shared" ref="O48:O59" si="28">1/N48</f>
        <v>4.4450032186791448</v>
      </c>
      <c r="P48" s="3">
        <f t="shared" ref="P48:P59" si="29">IF(O48&gt;21,"",N48)</f>
        <v>0.22497171561040064</v>
      </c>
      <c r="Q48" s="3">
        <f>IF(ISNUMBER(P48),SUMIF(A:A,A48,P:P),"")</f>
        <v>0.88186697346495202</v>
      </c>
      <c r="R48" s="3">
        <f t="shared" ref="R48:R59" si="30">IFERROR(P48*(1/Q48),"")</f>
        <v>0.25510844875668953</v>
      </c>
      <c r="S48" s="7">
        <f t="shared" ref="S48:S59" si="31">IFERROR(1/R48,"")</f>
        <v>3.919901535498548</v>
      </c>
    </row>
    <row r="49" spans="1:19" x14ac:dyDescent="0.3">
      <c r="A49" s="1">
        <v>21</v>
      </c>
      <c r="B49" s="5">
        <v>0.66666666666666663</v>
      </c>
      <c r="C49" s="1" t="s">
        <v>19</v>
      </c>
      <c r="D49" s="1">
        <v>7</v>
      </c>
      <c r="E49" s="1">
        <v>6</v>
      </c>
      <c r="F49" s="1" t="s">
        <v>64</v>
      </c>
      <c r="G49" s="1">
        <v>67.790000000000006</v>
      </c>
      <c r="H49" s="1">
        <f>1+COUNTIFS(A:A,A49,G:G,"&gt;"&amp;G49)</f>
        <v>2</v>
      </c>
      <c r="I49" s="2">
        <f>AVERAGEIF(A:A,A49,G:G)</f>
        <v>48.626666666666672</v>
      </c>
      <c r="J49" s="2">
        <f t="shared" si="24"/>
        <v>19.163333333333334</v>
      </c>
      <c r="K49" s="2">
        <f t="shared" si="25"/>
        <v>109.16333333333333</v>
      </c>
      <c r="L49" s="2">
        <f t="shared" si="26"/>
        <v>699.10433896507288</v>
      </c>
      <c r="M49" s="2">
        <f>SUMIF(A:A,A49,L:L)</f>
        <v>3580.2238059810829</v>
      </c>
      <c r="N49" s="3">
        <f t="shared" si="27"/>
        <v>0.19526833428601775</v>
      </c>
      <c r="O49" s="6">
        <f t="shared" si="28"/>
        <v>5.1211580395583134</v>
      </c>
      <c r="P49" s="3">
        <f t="shared" si="29"/>
        <v>0.19526833428601775</v>
      </c>
      <c r="Q49" s="3">
        <f>IF(ISNUMBER(P49),SUMIF(A:A,A49,P:P),"")</f>
        <v>0.88186697346495202</v>
      </c>
      <c r="R49" s="3">
        <f t="shared" si="30"/>
        <v>0.2214260655649537</v>
      </c>
      <c r="S49" s="7">
        <f t="shared" si="31"/>
        <v>4.516180140980997</v>
      </c>
    </row>
    <row r="50" spans="1:19" x14ac:dyDescent="0.3">
      <c r="A50" s="1">
        <v>21</v>
      </c>
      <c r="B50" s="5">
        <v>0.66666666666666663</v>
      </c>
      <c r="C50" s="1" t="s">
        <v>19</v>
      </c>
      <c r="D50" s="1">
        <v>7</v>
      </c>
      <c r="E50" s="1">
        <v>5</v>
      </c>
      <c r="F50" s="1" t="s">
        <v>63</v>
      </c>
      <c r="G50" s="1">
        <v>60.18</v>
      </c>
      <c r="H50" s="1">
        <f>1+COUNTIFS(A:A,A50,G:G,"&gt;"&amp;G50)</f>
        <v>3</v>
      </c>
      <c r="I50" s="2">
        <f>AVERAGEIF(A:A,A50,G:G)</f>
        <v>48.626666666666672</v>
      </c>
      <c r="J50" s="2">
        <f t="shared" si="24"/>
        <v>11.553333333333327</v>
      </c>
      <c r="K50" s="2">
        <f t="shared" si="25"/>
        <v>101.55333333333333</v>
      </c>
      <c r="L50" s="2">
        <f t="shared" si="26"/>
        <v>442.83622215194191</v>
      </c>
      <c r="M50" s="2">
        <f>SUMIF(A:A,A50,L:L)</f>
        <v>3580.2238059810829</v>
      </c>
      <c r="N50" s="3">
        <f t="shared" si="27"/>
        <v>0.12368953622735666</v>
      </c>
      <c r="O50" s="6">
        <f t="shared" si="28"/>
        <v>8.0847582625087728</v>
      </c>
      <c r="P50" s="3">
        <f t="shared" si="29"/>
        <v>0.12368953622735666</v>
      </c>
      <c r="Q50" s="3">
        <f>IF(ISNUMBER(P50),SUMIF(A:A,A50,P:P),"")</f>
        <v>0.88186697346495202</v>
      </c>
      <c r="R50" s="3">
        <f t="shared" si="30"/>
        <v>0.14025872376347978</v>
      </c>
      <c r="S50" s="7">
        <f t="shared" si="31"/>
        <v>7.1296813001543757</v>
      </c>
    </row>
    <row r="51" spans="1:19" x14ac:dyDescent="0.3">
      <c r="A51" s="1">
        <v>21</v>
      </c>
      <c r="B51" s="5">
        <v>0.66666666666666663</v>
      </c>
      <c r="C51" s="1" t="s">
        <v>19</v>
      </c>
      <c r="D51" s="1">
        <v>7</v>
      </c>
      <c r="E51" s="1">
        <v>13</v>
      </c>
      <c r="F51" s="1" t="s">
        <v>69</v>
      </c>
      <c r="G51" s="1">
        <v>53.56</v>
      </c>
      <c r="H51" s="1">
        <f>1+COUNTIFS(A:A,A51,G:G,"&gt;"&amp;G51)</f>
        <v>4</v>
      </c>
      <c r="I51" s="2">
        <f>AVERAGEIF(A:A,A51,G:G)</f>
        <v>48.626666666666672</v>
      </c>
      <c r="J51" s="2">
        <f t="shared" si="24"/>
        <v>4.93333333333333</v>
      </c>
      <c r="K51" s="2">
        <f t="shared" si="25"/>
        <v>94.933333333333337</v>
      </c>
      <c r="L51" s="2">
        <f t="shared" si="26"/>
        <v>297.67431911766607</v>
      </c>
      <c r="M51" s="2">
        <f>SUMIF(A:A,A51,L:L)</f>
        <v>3580.2238059810829</v>
      </c>
      <c r="N51" s="3">
        <f t="shared" si="27"/>
        <v>8.3144053346713861E-2</v>
      </c>
      <c r="O51" s="6">
        <f t="shared" si="28"/>
        <v>12.027318367916969</v>
      </c>
      <c r="P51" s="3">
        <f t="shared" si="29"/>
        <v>8.3144053346713861E-2</v>
      </c>
      <c r="Q51" s="3">
        <f>IF(ISNUMBER(P51),SUMIF(A:A,A51,P:P),"")</f>
        <v>0.88186697346495202</v>
      </c>
      <c r="R51" s="3">
        <f t="shared" si="30"/>
        <v>9.4281854121412156E-2</v>
      </c>
      <c r="S51" s="7">
        <f t="shared" si="31"/>
        <v>10.606494848014366</v>
      </c>
    </row>
    <row r="52" spans="1:19" x14ac:dyDescent="0.3">
      <c r="A52" s="1">
        <v>21</v>
      </c>
      <c r="B52" s="5">
        <v>0.66666666666666663</v>
      </c>
      <c r="C52" s="1" t="s">
        <v>19</v>
      </c>
      <c r="D52" s="1">
        <v>7</v>
      </c>
      <c r="E52" s="1">
        <v>9</v>
      </c>
      <c r="F52" s="1" t="s">
        <v>66</v>
      </c>
      <c r="G52" s="1">
        <v>51.74</v>
      </c>
      <c r="H52" s="1">
        <f>1+COUNTIFS(A:A,A52,G:G,"&gt;"&amp;G52)</f>
        <v>5</v>
      </c>
      <c r="I52" s="2">
        <f>AVERAGEIF(A:A,A52,G:G)</f>
        <v>48.626666666666672</v>
      </c>
      <c r="J52" s="2">
        <f t="shared" si="24"/>
        <v>3.1133333333333297</v>
      </c>
      <c r="K52" s="2">
        <f t="shared" si="25"/>
        <v>93.11333333333333</v>
      </c>
      <c r="L52" s="2">
        <f t="shared" si="26"/>
        <v>266.8802350759118</v>
      </c>
      <c r="M52" s="2">
        <f>SUMIF(A:A,A52,L:L)</f>
        <v>3580.2238059810829</v>
      </c>
      <c r="N52" s="3">
        <f t="shared" si="27"/>
        <v>7.4542891600816855E-2</v>
      </c>
      <c r="O52" s="6">
        <f t="shared" si="28"/>
        <v>13.415095370261191</v>
      </c>
      <c r="P52" s="3">
        <f t="shared" si="29"/>
        <v>7.4542891600816855E-2</v>
      </c>
      <c r="Q52" s="3">
        <f>IF(ISNUMBER(P52),SUMIF(A:A,A52,P:P),"")</f>
        <v>0.88186697346495202</v>
      </c>
      <c r="R52" s="3">
        <f t="shared" si="30"/>
        <v>8.4528499018315259E-2</v>
      </c>
      <c r="S52" s="7">
        <f t="shared" si="31"/>
        <v>11.830329552915927</v>
      </c>
    </row>
    <row r="53" spans="1:19" x14ac:dyDescent="0.3">
      <c r="A53" s="1">
        <v>21</v>
      </c>
      <c r="B53" s="5">
        <v>0.66666666666666663</v>
      </c>
      <c r="C53" s="1" t="s">
        <v>19</v>
      </c>
      <c r="D53" s="1">
        <v>7</v>
      </c>
      <c r="E53" s="1">
        <v>1</v>
      </c>
      <c r="F53" s="1" t="s">
        <v>60</v>
      </c>
      <c r="G53" s="1">
        <v>48.9</v>
      </c>
      <c r="H53" s="1">
        <f>1+COUNTIFS(A:A,A53,G:G,"&gt;"&amp;G53)</f>
        <v>6</v>
      </c>
      <c r="I53" s="2">
        <f>AVERAGEIF(A:A,A53,G:G)</f>
        <v>48.626666666666672</v>
      </c>
      <c r="J53" s="2">
        <f t="shared" si="24"/>
        <v>0.27333333333332632</v>
      </c>
      <c r="K53" s="2">
        <f t="shared" si="25"/>
        <v>90.273333333333326</v>
      </c>
      <c r="L53" s="2">
        <f t="shared" si="26"/>
        <v>225.06741960288326</v>
      </c>
      <c r="M53" s="2">
        <f>SUMIF(A:A,A53,L:L)</f>
        <v>3580.2238059810829</v>
      </c>
      <c r="N53" s="3">
        <f t="shared" si="27"/>
        <v>6.2864064315445334E-2</v>
      </c>
      <c r="O53" s="6">
        <f t="shared" si="28"/>
        <v>15.907339286593118</v>
      </c>
      <c r="P53" s="3">
        <f t="shared" si="29"/>
        <v>6.2864064315445334E-2</v>
      </c>
      <c r="Q53" s="3">
        <f>IF(ISNUMBER(P53),SUMIF(A:A,A53,P:P),"")</f>
        <v>0.88186697346495202</v>
      </c>
      <c r="R53" s="3">
        <f t="shared" si="30"/>
        <v>7.1285200837543028E-2</v>
      </c>
      <c r="S53" s="7">
        <f t="shared" si="31"/>
        <v>14.028157152548001</v>
      </c>
    </row>
    <row r="54" spans="1:19" x14ac:dyDescent="0.3">
      <c r="A54" s="1">
        <v>21</v>
      </c>
      <c r="B54" s="5">
        <v>0.66666666666666663</v>
      </c>
      <c r="C54" s="1" t="s">
        <v>19</v>
      </c>
      <c r="D54" s="1">
        <v>7</v>
      </c>
      <c r="E54" s="1">
        <v>16</v>
      </c>
      <c r="F54" s="1" t="s">
        <v>71</v>
      </c>
      <c r="G54" s="1">
        <v>47.92</v>
      </c>
      <c r="H54" s="1">
        <f>1+COUNTIFS(A:A,A54,G:G,"&gt;"&amp;G54)</f>
        <v>7</v>
      </c>
      <c r="I54" s="2">
        <f>AVERAGEIF(A:A,A54,G:G)</f>
        <v>48.626666666666672</v>
      </c>
      <c r="J54" s="2">
        <f t="shared" si="24"/>
        <v>-0.70666666666667055</v>
      </c>
      <c r="K54" s="2">
        <f t="shared" si="25"/>
        <v>89.293333333333322</v>
      </c>
      <c r="L54" s="2">
        <f t="shared" si="26"/>
        <v>212.21501873608901</v>
      </c>
      <c r="M54" s="2">
        <f>SUMIF(A:A,A54,L:L)</f>
        <v>3580.2238059810829</v>
      </c>
      <c r="N54" s="3">
        <f t="shared" si="27"/>
        <v>5.927423262801753E-2</v>
      </c>
      <c r="O54" s="6">
        <f t="shared" si="28"/>
        <v>16.870737176398698</v>
      </c>
      <c r="P54" s="3">
        <f t="shared" si="29"/>
        <v>5.927423262801753E-2</v>
      </c>
      <c r="Q54" s="3">
        <f>IF(ISNUMBER(P54),SUMIF(A:A,A54,P:P),"")</f>
        <v>0.88186697346495202</v>
      </c>
      <c r="R54" s="3">
        <f t="shared" si="30"/>
        <v>6.7214482922659607E-2</v>
      </c>
      <c r="S54" s="7">
        <f t="shared" si="31"/>
        <v>14.877745933873369</v>
      </c>
    </row>
    <row r="55" spans="1:19" x14ac:dyDescent="0.3">
      <c r="A55" s="1">
        <v>21</v>
      </c>
      <c r="B55" s="5">
        <v>0.66666666666666663</v>
      </c>
      <c r="C55" s="1" t="s">
        <v>19</v>
      </c>
      <c r="D55" s="1">
        <v>7</v>
      </c>
      <c r="E55" s="1">
        <v>12</v>
      </c>
      <c r="F55" s="1" t="s">
        <v>68</v>
      </c>
      <c r="G55" s="1">
        <v>47.59</v>
      </c>
      <c r="H55" s="1">
        <f>1+COUNTIFS(A:A,A55,G:G,"&gt;"&amp;G55)</f>
        <v>8</v>
      </c>
      <c r="I55" s="2">
        <f>AVERAGEIF(A:A,A55,G:G)</f>
        <v>48.626666666666672</v>
      </c>
      <c r="J55" s="2">
        <f t="shared" si="24"/>
        <v>-1.0366666666666688</v>
      </c>
      <c r="K55" s="2">
        <f t="shared" si="25"/>
        <v>88.963333333333338</v>
      </c>
      <c r="L55" s="2">
        <f t="shared" si="26"/>
        <v>208.05448655738198</v>
      </c>
      <c r="M55" s="2">
        <f>SUMIF(A:A,A55,L:L)</f>
        <v>3580.2238059810829</v>
      </c>
      <c r="N55" s="3">
        <f t="shared" si="27"/>
        <v>5.8112145450183429E-2</v>
      </c>
      <c r="O55" s="6">
        <f t="shared" si="28"/>
        <v>17.208106709074247</v>
      </c>
      <c r="P55" s="3">
        <f t="shared" si="29"/>
        <v>5.8112145450183429E-2</v>
      </c>
      <c r="Q55" s="3">
        <f>IF(ISNUMBER(P55),SUMIF(A:A,A55,P:P),"")</f>
        <v>0.88186697346495202</v>
      </c>
      <c r="R55" s="3">
        <f t="shared" si="30"/>
        <v>6.5896725014946908E-2</v>
      </c>
      <c r="S55" s="7">
        <f t="shared" si="31"/>
        <v>15.175260982593244</v>
      </c>
    </row>
    <row r="56" spans="1:19" x14ac:dyDescent="0.3">
      <c r="A56" s="1">
        <v>21</v>
      </c>
      <c r="B56" s="5">
        <v>0.66666666666666663</v>
      </c>
      <c r="C56" s="1" t="s">
        <v>19</v>
      </c>
      <c r="D56" s="1">
        <v>7</v>
      </c>
      <c r="E56" s="1">
        <v>15</v>
      </c>
      <c r="F56" s="1" t="s">
        <v>70</v>
      </c>
      <c r="G56" s="1">
        <v>43.48</v>
      </c>
      <c r="H56" s="1">
        <f>1+COUNTIFS(A:A,A56,G:G,"&gt;"&amp;G56)</f>
        <v>9</v>
      </c>
      <c r="I56" s="2">
        <f>AVERAGEIF(A:A,A56,G:G)</f>
        <v>48.626666666666672</v>
      </c>
      <c r="J56" s="2">
        <f t="shared" si="24"/>
        <v>-5.1466666666666754</v>
      </c>
      <c r="K56" s="2">
        <f t="shared" si="25"/>
        <v>84.853333333333325</v>
      </c>
      <c r="L56" s="2">
        <f t="shared" si="26"/>
        <v>162.5848468554363</v>
      </c>
      <c r="M56" s="2">
        <f>SUMIF(A:A,A56,L:L)</f>
        <v>3580.2238059810829</v>
      </c>
      <c r="N56" s="3">
        <f t="shared" si="27"/>
        <v>4.5411922736177501E-2</v>
      </c>
      <c r="O56" s="6">
        <f t="shared" si="28"/>
        <v>22.020648758026447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>
        <v>21</v>
      </c>
      <c r="B57" s="5">
        <v>0.66666666666666663</v>
      </c>
      <c r="C57" s="1" t="s">
        <v>19</v>
      </c>
      <c r="D57" s="1">
        <v>7</v>
      </c>
      <c r="E57" s="1">
        <v>8</v>
      </c>
      <c r="F57" s="1" t="s">
        <v>65</v>
      </c>
      <c r="G57" s="1">
        <v>40.86</v>
      </c>
      <c r="H57" s="1">
        <f>1+COUNTIFS(A:A,A57,G:G,"&gt;"&amp;G57)</f>
        <v>10</v>
      </c>
      <c r="I57" s="2">
        <f>AVERAGEIF(A:A,A57,G:G)</f>
        <v>48.626666666666672</v>
      </c>
      <c r="J57" s="2">
        <f t="shared" si="24"/>
        <v>-7.7666666666666728</v>
      </c>
      <c r="K57" s="2">
        <f t="shared" si="25"/>
        <v>82.23333333333332</v>
      </c>
      <c r="L57" s="2">
        <f t="shared" si="26"/>
        <v>138.93413890294448</v>
      </c>
      <c r="M57" s="2">
        <f>SUMIF(A:A,A57,L:L)</f>
        <v>3580.2238059810829</v>
      </c>
      <c r="N57" s="3">
        <f t="shared" si="27"/>
        <v>3.8805992706613099E-2</v>
      </c>
      <c r="O57" s="6">
        <f t="shared" si="28"/>
        <v>25.769215789951577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>
        <v>21</v>
      </c>
      <c r="B58" s="5">
        <v>0.66666666666666663</v>
      </c>
      <c r="C58" s="1" t="s">
        <v>19</v>
      </c>
      <c r="D58" s="1">
        <v>7</v>
      </c>
      <c r="E58" s="1">
        <v>4</v>
      </c>
      <c r="F58" s="1" t="s">
        <v>62</v>
      </c>
      <c r="G58" s="1">
        <v>32.57</v>
      </c>
      <c r="H58" s="1">
        <f>1+COUNTIFS(A:A,A58,G:G,"&gt;"&amp;G58)</f>
        <v>11</v>
      </c>
      <c r="I58" s="2">
        <f>AVERAGEIF(A:A,A58,G:G)</f>
        <v>48.626666666666672</v>
      </c>
      <c r="J58" s="2">
        <f t="shared" si="24"/>
        <v>-16.056666666666672</v>
      </c>
      <c r="K58" s="2">
        <f t="shared" si="25"/>
        <v>73.943333333333328</v>
      </c>
      <c r="L58" s="2">
        <f t="shared" si="26"/>
        <v>84.487196316439139</v>
      </c>
      <c r="M58" s="2">
        <f>SUMIF(A:A,A58,L:L)</f>
        <v>3580.2238059810829</v>
      </c>
      <c r="N58" s="3">
        <f t="shared" si="27"/>
        <v>2.3598300244609217E-2</v>
      </c>
      <c r="O58" s="6">
        <f t="shared" si="28"/>
        <v>42.375933420392826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21</v>
      </c>
      <c r="B59" s="5">
        <v>0.66666666666666663</v>
      </c>
      <c r="C59" s="1" t="s">
        <v>19</v>
      </c>
      <c r="D59" s="1">
        <v>7</v>
      </c>
      <c r="E59" s="1">
        <v>11</v>
      </c>
      <c r="F59" s="1" t="s">
        <v>67</v>
      </c>
      <c r="G59" s="1">
        <v>18.78</v>
      </c>
      <c r="H59" s="1">
        <f>1+COUNTIFS(A:A,A59,G:G,"&gt;"&amp;G59)</f>
        <v>12</v>
      </c>
      <c r="I59" s="2">
        <f>AVERAGEIF(A:A,A59,G:G)</f>
        <v>48.626666666666672</v>
      </c>
      <c r="J59" s="2">
        <f t="shared" si="24"/>
        <v>-29.846666666666671</v>
      </c>
      <c r="K59" s="2">
        <f t="shared" si="25"/>
        <v>60.153333333333329</v>
      </c>
      <c r="L59" s="2">
        <f t="shared" si="26"/>
        <v>36.936491798553725</v>
      </c>
      <c r="M59" s="2">
        <f>SUMIF(A:A,A59,L:L)</f>
        <v>3580.2238059810829</v>
      </c>
      <c r="N59" s="3">
        <f t="shared" si="27"/>
        <v>1.0316810847648133E-2</v>
      </c>
      <c r="O59" s="6">
        <f t="shared" si="28"/>
        <v>96.929178480379377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24</v>
      </c>
      <c r="B60" s="5">
        <v>0.6875</v>
      </c>
      <c r="C60" s="1" t="s">
        <v>19</v>
      </c>
      <c r="D60" s="1">
        <v>8</v>
      </c>
      <c r="E60" s="1">
        <v>9</v>
      </c>
      <c r="F60" s="1" t="s">
        <v>77</v>
      </c>
      <c r="G60" s="1">
        <v>57.61</v>
      </c>
      <c r="H60" s="1">
        <f>1+COUNTIFS(A:A,A60,G:G,"&gt;"&amp;G60)</f>
        <v>1</v>
      </c>
      <c r="I60" s="2">
        <f>AVERAGEIF(A:A,A60,G:G)</f>
        <v>45.677500000000002</v>
      </c>
      <c r="J60" s="2">
        <f t="shared" ref="J60:J71" si="32">G60-I60</f>
        <v>11.932499999999997</v>
      </c>
      <c r="K60" s="2">
        <f t="shared" ref="K60:K71" si="33">90+J60</f>
        <v>101.9325</v>
      </c>
      <c r="L60" s="2">
        <f t="shared" ref="L60:L71" si="34">EXP(0.06*K60)</f>
        <v>453.02621791485274</v>
      </c>
      <c r="M60" s="2">
        <f>SUMIF(A:A,A60,L:L)</f>
        <v>3047.9159400231597</v>
      </c>
      <c r="N60" s="3">
        <f t="shared" ref="N60:N71" si="35">L60/M60</f>
        <v>0.14863474808016208</v>
      </c>
      <c r="O60" s="6">
        <f t="shared" ref="O60:O71" si="36">1/N60</f>
        <v>6.7279018729905431</v>
      </c>
      <c r="P60" s="3">
        <f t="shared" ref="P60:P71" si="37">IF(O60&gt;21,"",N60)</f>
        <v>0.14863474808016208</v>
      </c>
      <c r="Q60" s="3">
        <f>IF(ISNUMBER(P60),SUMIF(A:A,A60,P:P),"")</f>
        <v>0.90810197587608332</v>
      </c>
      <c r="R60" s="3">
        <f t="shared" ref="R60:R71" si="38">IFERROR(P60*(1/Q60),"")</f>
        <v>0.16367627428270709</v>
      </c>
      <c r="S60" s="7">
        <f t="shared" ref="S60:S71" si="39">IFERROR(1/R60,"")</f>
        <v>6.1096209843631142</v>
      </c>
    </row>
    <row r="61" spans="1:19" x14ac:dyDescent="0.3">
      <c r="A61" s="1">
        <v>24</v>
      </c>
      <c r="B61" s="5">
        <v>0.6875</v>
      </c>
      <c r="C61" s="1" t="s">
        <v>19</v>
      </c>
      <c r="D61" s="1">
        <v>8</v>
      </c>
      <c r="E61" s="1">
        <v>11</v>
      </c>
      <c r="F61" s="1" t="s">
        <v>78</v>
      </c>
      <c r="G61" s="1">
        <v>56.06</v>
      </c>
      <c r="H61" s="1">
        <f>1+COUNTIFS(A:A,A61,G:G,"&gt;"&amp;G61)</f>
        <v>2</v>
      </c>
      <c r="I61" s="2">
        <f>AVERAGEIF(A:A,A61,G:G)</f>
        <v>45.677500000000002</v>
      </c>
      <c r="J61" s="2">
        <f t="shared" si="32"/>
        <v>10.3825</v>
      </c>
      <c r="K61" s="2">
        <f t="shared" si="33"/>
        <v>100.38249999999999</v>
      </c>
      <c r="L61" s="2">
        <f t="shared" si="34"/>
        <v>412.79454522775683</v>
      </c>
      <c r="M61" s="2">
        <f>SUMIF(A:A,A61,L:L)</f>
        <v>3047.9159400231597</v>
      </c>
      <c r="N61" s="3">
        <f t="shared" si="35"/>
        <v>0.13543501636879796</v>
      </c>
      <c r="O61" s="6">
        <f t="shared" si="36"/>
        <v>7.3836148642455797</v>
      </c>
      <c r="P61" s="3">
        <f t="shared" si="37"/>
        <v>0.13543501636879796</v>
      </c>
      <c r="Q61" s="3">
        <f>IF(ISNUMBER(P61),SUMIF(A:A,A61,P:P),"")</f>
        <v>0.90810197587608332</v>
      </c>
      <c r="R61" s="3">
        <f t="shared" si="38"/>
        <v>0.14914075727909107</v>
      </c>
      <c r="S61" s="7">
        <f t="shared" si="39"/>
        <v>6.7050752473294297</v>
      </c>
    </row>
    <row r="62" spans="1:19" x14ac:dyDescent="0.3">
      <c r="A62" s="1">
        <v>24</v>
      </c>
      <c r="B62" s="5">
        <v>0.6875</v>
      </c>
      <c r="C62" s="1" t="s">
        <v>19</v>
      </c>
      <c r="D62" s="1">
        <v>8</v>
      </c>
      <c r="E62" s="1">
        <v>7</v>
      </c>
      <c r="F62" s="1" t="s">
        <v>75</v>
      </c>
      <c r="G62" s="1">
        <v>55.45</v>
      </c>
      <c r="H62" s="1">
        <f>1+COUNTIFS(A:A,A62,G:G,"&gt;"&amp;G62)</f>
        <v>3</v>
      </c>
      <c r="I62" s="2">
        <f>AVERAGEIF(A:A,A62,G:G)</f>
        <v>45.677500000000002</v>
      </c>
      <c r="J62" s="2">
        <f t="shared" si="32"/>
        <v>9.7725000000000009</v>
      </c>
      <c r="K62" s="2">
        <f t="shared" si="33"/>
        <v>99.772500000000008</v>
      </c>
      <c r="L62" s="2">
        <f t="shared" si="34"/>
        <v>397.95940396733386</v>
      </c>
      <c r="M62" s="2">
        <f>SUMIF(A:A,A62,L:L)</f>
        <v>3047.9159400231597</v>
      </c>
      <c r="N62" s="3">
        <f t="shared" si="35"/>
        <v>0.13056770980511687</v>
      </c>
      <c r="O62" s="6">
        <f t="shared" si="36"/>
        <v>7.6588614558115706</v>
      </c>
      <c r="P62" s="3">
        <f t="shared" si="37"/>
        <v>0.13056770980511687</v>
      </c>
      <c r="Q62" s="3">
        <f>IF(ISNUMBER(P62),SUMIF(A:A,A62,P:P),"")</f>
        <v>0.90810197587608332</v>
      </c>
      <c r="R62" s="3">
        <f t="shared" si="38"/>
        <v>0.1437808894525891</v>
      </c>
      <c r="S62" s="7">
        <f t="shared" si="39"/>
        <v>6.9550272209836628</v>
      </c>
    </row>
    <row r="63" spans="1:19" x14ac:dyDescent="0.3">
      <c r="A63" s="1">
        <v>24</v>
      </c>
      <c r="B63" s="5">
        <v>0.6875</v>
      </c>
      <c r="C63" s="1" t="s">
        <v>19</v>
      </c>
      <c r="D63" s="1">
        <v>8</v>
      </c>
      <c r="E63" s="1">
        <v>8</v>
      </c>
      <c r="F63" s="1" t="s">
        <v>76</v>
      </c>
      <c r="G63" s="1">
        <v>50.73</v>
      </c>
      <c r="H63" s="1">
        <f>1+COUNTIFS(A:A,A63,G:G,"&gt;"&amp;G63)</f>
        <v>4</v>
      </c>
      <c r="I63" s="2">
        <f>AVERAGEIF(A:A,A63,G:G)</f>
        <v>45.677500000000002</v>
      </c>
      <c r="J63" s="2">
        <f t="shared" si="32"/>
        <v>5.0524999999999949</v>
      </c>
      <c r="K63" s="2">
        <f t="shared" si="33"/>
        <v>95.052499999999995</v>
      </c>
      <c r="L63" s="2">
        <f t="shared" si="34"/>
        <v>299.81031759411974</v>
      </c>
      <c r="M63" s="2">
        <f>SUMIF(A:A,A63,L:L)</f>
        <v>3047.9159400231597</v>
      </c>
      <c r="N63" s="3">
        <f t="shared" si="35"/>
        <v>9.8365677890657838E-2</v>
      </c>
      <c r="O63" s="6">
        <f t="shared" si="36"/>
        <v>10.166147597860187</v>
      </c>
      <c r="P63" s="3">
        <f t="shared" si="37"/>
        <v>9.8365677890657838E-2</v>
      </c>
      <c r="Q63" s="3">
        <f>IF(ISNUMBER(P63),SUMIF(A:A,A63,P:P),"")</f>
        <v>0.90810197587608332</v>
      </c>
      <c r="R63" s="3">
        <f t="shared" si="38"/>
        <v>0.10832007913622302</v>
      </c>
      <c r="S63" s="7">
        <f t="shared" si="39"/>
        <v>9.2318987206647343</v>
      </c>
    </row>
    <row r="64" spans="1:19" x14ac:dyDescent="0.3">
      <c r="A64" s="1">
        <v>24</v>
      </c>
      <c r="B64" s="5">
        <v>0.6875</v>
      </c>
      <c r="C64" s="1" t="s">
        <v>19</v>
      </c>
      <c r="D64" s="1">
        <v>8</v>
      </c>
      <c r="E64" s="1">
        <v>15</v>
      </c>
      <c r="F64" s="1" t="s">
        <v>81</v>
      </c>
      <c r="G64" s="1">
        <v>49.75</v>
      </c>
      <c r="H64" s="1">
        <f>1+COUNTIFS(A:A,A64,G:G,"&gt;"&amp;G64)</f>
        <v>5</v>
      </c>
      <c r="I64" s="2">
        <f>AVERAGEIF(A:A,A64,G:G)</f>
        <v>45.677500000000002</v>
      </c>
      <c r="J64" s="2">
        <f t="shared" si="32"/>
        <v>4.072499999999998</v>
      </c>
      <c r="K64" s="2">
        <f t="shared" si="33"/>
        <v>94.072499999999991</v>
      </c>
      <c r="L64" s="2">
        <f t="shared" si="34"/>
        <v>282.68974815532971</v>
      </c>
      <c r="M64" s="2">
        <f>SUMIF(A:A,A64,L:L)</f>
        <v>3047.9159400231597</v>
      </c>
      <c r="N64" s="3">
        <f t="shared" si="35"/>
        <v>9.2748538253053556E-2</v>
      </c>
      <c r="O64" s="6">
        <f t="shared" si="36"/>
        <v>10.781841081652594</v>
      </c>
      <c r="P64" s="3">
        <f t="shared" si="37"/>
        <v>9.2748538253053556E-2</v>
      </c>
      <c r="Q64" s="3">
        <f>IF(ISNUMBER(P64),SUMIF(A:A,A64,P:P),"")</f>
        <v>0.90810197587608332</v>
      </c>
      <c r="R64" s="3">
        <f t="shared" si="38"/>
        <v>0.10213449669413528</v>
      </c>
      <c r="S64" s="7">
        <f t="shared" si="39"/>
        <v>9.79101118983065</v>
      </c>
    </row>
    <row r="65" spans="1:19" x14ac:dyDescent="0.3">
      <c r="A65" s="1">
        <v>24</v>
      </c>
      <c r="B65" s="5">
        <v>0.6875</v>
      </c>
      <c r="C65" s="1" t="s">
        <v>19</v>
      </c>
      <c r="D65" s="1">
        <v>8</v>
      </c>
      <c r="E65" s="1">
        <v>14</v>
      </c>
      <c r="F65" s="1" t="s">
        <v>80</v>
      </c>
      <c r="G65" s="1">
        <v>48</v>
      </c>
      <c r="H65" s="1">
        <f>1+COUNTIFS(A:A,A65,G:G,"&gt;"&amp;G65)</f>
        <v>6</v>
      </c>
      <c r="I65" s="2">
        <f>AVERAGEIF(A:A,A65,G:G)</f>
        <v>45.677500000000002</v>
      </c>
      <c r="J65" s="2">
        <f t="shared" si="32"/>
        <v>2.322499999999998</v>
      </c>
      <c r="K65" s="2">
        <f t="shared" si="33"/>
        <v>92.322499999999991</v>
      </c>
      <c r="L65" s="2">
        <f t="shared" si="34"/>
        <v>254.51251254797876</v>
      </c>
      <c r="M65" s="2">
        <f>SUMIF(A:A,A65,L:L)</f>
        <v>3047.9159400231597</v>
      </c>
      <c r="N65" s="3">
        <f t="shared" si="35"/>
        <v>8.3503783423254388E-2</v>
      </c>
      <c r="O65" s="6">
        <f t="shared" si="36"/>
        <v>11.975505288560578</v>
      </c>
      <c r="P65" s="3">
        <f t="shared" si="37"/>
        <v>8.3503783423254388E-2</v>
      </c>
      <c r="Q65" s="3">
        <f>IF(ISNUMBER(P65),SUMIF(A:A,A65,P:P),"")</f>
        <v>0.90810197587608332</v>
      </c>
      <c r="R65" s="3">
        <f t="shared" si="38"/>
        <v>9.1954191975735816E-2</v>
      </c>
      <c r="S65" s="7">
        <f t="shared" si="39"/>
        <v>10.874980014656346</v>
      </c>
    </row>
    <row r="66" spans="1:19" x14ac:dyDescent="0.3">
      <c r="A66" s="1">
        <v>24</v>
      </c>
      <c r="B66" s="5">
        <v>0.6875</v>
      </c>
      <c r="C66" s="1" t="s">
        <v>19</v>
      </c>
      <c r="D66" s="1">
        <v>8</v>
      </c>
      <c r="E66" s="1">
        <v>4</v>
      </c>
      <c r="F66" s="1" t="s">
        <v>73</v>
      </c>
      <c r="G66" s="1">
        <v>46.98</v>
      </c>
      <c r="H66" s="1">
        <f>1+COUNTIFS(A:A,A66,G:G,"&gt;"&amp;G66)</f>
        <v>7</v>
      </c>
      <c r="I66" s="2">
        <f>AVERAGEIF(A:A,A66,G:G)</f>
        <v>45.677500000000002</v>
      </c>
      <c r="J66" s="2">
        <f t="shared" si="32"/>
        <v>1.3024999999999949</v>
      </c>
      <c r="K66" s="2">
        <f t="shared" si="33"/>
        <v>91.302499999999995</v>
      </c>
      <c r="L66" s="2">
        <f t="shared" si="34"/>
        <v>239.40340115030452</v>
      </c>
      <c r="M66" s="2">
        <f>SUMIF(A:A,A66,L:L)</f>
        <v>3047.9159400231597</v>
      </c>
      <c r="N66" s="3">
        <f t="shared" si="35"/>
        <v>7.8546589164950983E-2</v>
      </c>
      <c r="O66" s="6">
        <f t="shared" si="36"/>
        <v>12.73129757295966</v>
      </c>
      <c r="P66" s="3">
        <f t="shared" si="37"/>
        <v>7.8546589164950983E-2</v>
      </c>
      <c r="Q66" s="3">
        <f>IF(ISNUMBER(P66),SUMIF(A:A,A66,P:P),"")</f>
        <v>0.90810197587608332</v>
      </c>
      <c r="R66" s="3">
        <f t="shared" si="38"/>
        <v>8.6495340007573335E-2</v>
      </c>
      <c r="S66" s="7">
        <f t="shared" si="39"/>
        <v>11.561316481471051</v>
      </c>
    </row>
    <row r="67" spans="1:19" x14ac:dyDescent="0.3">
      <c r="A67" s="1">
        <v>24</v>
      </c>
      <c r="B67" s="5">
        <v>0.6875</v>
      </c>
      <c r="C67" s="1" t="s">
        <v>19</v>
      </c>
      <c r="D67" s="1">
        <v>8</v>
      </c>
      <c r="E67" s="1">
        <v>18</v>
      </c>
      <c r="F67" s="1" t="s">
        <v>82</v>
      </c>
      <c r="G67" s="1">
        <v>45.25</v>
      </c>
      <c r="H67" s="1">
        <f>1+COUNTIFS(A:A,A67,G:G,"&gt;"&amp;G67)</f>
        <v>8</v>
      </c>
      <c r="I67" s="2">
        <f>AVERAGEIF(A:A,A67,G:G)</f>
        <v>45.677500000000002</v>
      </c>
      <c r="J67" s="2">
        <f t="shared" si="32"/>
        <v>-0.42750000000000199</v>
      </c>
      <c r="K67" s="2">
        <f t="shared" si="33"/>
        <v>89.572499999999991</v>
      </c>
      <c r="L67" s="2">
        <f t="shared" si="34"/>
        <v>215.79955700102786</v>
      </c>
      <c r="M67" s="2">
        <f>SUMIF(A:A,A67,L:L)</f>
        <v>3047.9159400231597</v>
      </c>
      <c r="N67" s="3">
        <f t="shared" si="35"/>
        <v>7.0802332232098267E-2</v>
      </c>
      <c r="O67" s="6">
        <f t="shared" si="36"/>
        <v>14.12382853042021</v>
      </c>
      <c r="P67" s="3">
        <f t="shared" si="37"/>
        <v>7.0802332232098267E-2</v>
      </c>
      <c r="Q67" s="3">
        <f>IF(ISNUMBER(P67),SUMIF(A:A,A67,P:P),"")</f>
        <v>0.90810197587608332</v>
      </c>
      <c r="R67" s="3">
        <f t="shared" si="38"/>
        <v>7.7967380440717951E-2</v>
      </c>
      <c r="S67" s="7">
        <f t="shared" si="39"/>
        <v>12.825876595409593</v>
      </c>
    </row>
    <row r="68" spans="1:19" x14ac:dyDescent="0.3">
      <c r="A68" s="1">
        <v>24</v>
      </c>
      <c r="B68" s="5">
        <v>0.6875</v>
      </c>
      <c r="C68" s="1" t="s">
        <v>19</v>
      </c>
      <c r="D68" s="1">
        <v>8</v>
      </c>
      <c r="E68" s="1">
        <v>3</v>
      </c>
      <c r="F68" s="1" t="s">
        <v>72</v>
      </c>
      <c r="G68" s="1">
        <v>44.94</v>
      </c>
      <c r="H68" s="1">
        <f>1+COUNTIFS(A:A,A68,G:G,"&gt;"&amp;G68)</f>
        <v>9</v>
      </c>
      <c r="I68" s="2">
        <f>AVERAGEIF(A:A,A68,G:G)</f>
        <v>45.677500000000002</v>
      </c>
      <c r="J68" s="2">
        <f t="shared" si="32"/>
        <v>-0.73750000000000426</v>
      </c>
      <c r="K68" s="2">
        <f t="shared" si="33"/>
        <v>89.262499999999989</v>
      </c>
      <c r="L68" s="2">
        <f t="shared" si="34"/>
        <v>211.82278388053726</v>
      </c>
      <c r="M68" s="2">
        <f>SUMIF(A:A,A68,L:L)</f>
        <v>3047.9159400231597</v>
      </c>
      <c r="N68" s="3">
        <f t="shared" si="35"/>
        <v>6.9497580657991415E-2</v>
      </c>
      <c r="O68" s="6">
        <f t="shared" si="36"/>
        <v>14.388990099110906</v>
      </c>
      <c r="P68" s="3">
        <f t="shared" si="37"/>
        <v>6.9497580657991415E-2</v>
      </c>
      <c r="Q68" s="3">
        <f>IF(ISNUMBER(P68),SUMIF(A:A,A68,P:P),"")</f>
        <v>0.90810197587608332</v>
      </c>
      <c r="R68" s="3">
        <f t="shared" si="38"/>
        <v>7.6530590731227338E-2</v>
      </c>
      <c r="S68" s="7">
        <f t="shared" si="39"/>
        <v>13.066670339864013</v>
      </c>
    </row>
    <row r="69" spans="1:19" x14ac:dyDescent="0.3">
      <c r="A69" s="1">
        <v>24</v>
      </c>
      <c r="B69" s="5">
        <v>0.6875</v>
      </c>
      <c r="C69" s="1" t="s">
        <v>19</v>
      </c>
      <c r="D69" s="1">
        <v>8</v>
      </c>
      <c r="E69" s="1">
        <v>12</v>
      </c>
      <c r="F69" s="1" t="s">
        <v>79</v>
      </c>
      <c r="G69" s="1">
        <v>33.9</v>
      </c>
      <c r="H69" s="1">
        <f>1+COUNTIFS(A:A,A69,G:G,"&gt;"&amp;G69)</f>
        <v>10</v>
      </c>
      <c r="I69" s="2">
        <f>AVERAGEIF(A:A,A69,G:G)</f>
        <v>45.677500000000002</v>
      </c>
      <c r="J69" s="2">
        <f t="shared" si="32"/>
        <v>-11.777500000000003</v>
      </c>
      <c r="K69" s="2">
        <f t="shared" si="33"/>
        <v>78.222499999999997</v>
      </c>
      <c r="L69" s="2">
        <f t="shared" si="34"/>
        <v>109.21844944481028</v>
      </c>
      <c r="M69" s="2">
        <f>SUMIF(A:A,A69,L:L)</f>
        <v>3047.9159400231597</v>
      </c>
      <c r="N69" s="3">
        <f t="shared" si="35"/>
        <v>3.5833812872142524E-2</v>
      </c>
      <c r="O69" s="6">
        <f t="shared" si="36"/>
        <v>27.906603284670481</v>
      </c>
      <c r="P69" s="3" t="str">
        <f t="shared" si="37"/>
        <v/>
      </c>
      <c r="Q69" s="3" t="str">
        <f>IF(ISNUMBER(P69),SUMIF(A:A,A69,P:P),"")</f>
        <v/>
      </c>
      <c r="R69" s="3" t="str">
        <f t="shared" si="38"/>
        <v/>
      </c>
      <c r="S69" s="7" t="str">
        <f t="shared" si="39"/>
        <v/>
      </c>
    </row>
    <row r="70" spans="1:19" x14ac:dyDescent="0.3">
      <c r="A70" s="1">
        <v>24</v>
      </c>
      <c r="B70" s="5">
        <v>0.6875</v>
      </c>
      <c r="C70" s="1" t="s">
        <v>19</v>
      </c>
      <c r="D70" s="1">
        <v>8</v>
      </c>
      <c r="E70" s="1">
        <v>5</v>
      </c>
      <c r="F70" s="1" t="s">
        <v>74</v>
      </c>
      <c r="G70" s="1">
        <v>31.34</v>
      </c>
      <c r="H70" s="1">
        <f>1+COUNTIFS(A:A,A70,G:G,"&gt;"&amp;G70)</f>
        <v>11</v>
      </c>
      <c r="I70" s="2">
        <f>AVERAGEIF(A:A,A70,G:G)</f>
        <v>45.677500000000002</v>
      </c>
      <c r="J70" s="2">
        <f t="shared" si="32"/>
        <v>-14.337500000000002</v>
      </c>
      <c r="K70" s="2">
        <f t="shared" si="33"/>
        <v>75.662499999999994</v>
      </c>
      <c r="L70" s="2">
        <f t="shared" si="34"/>
        <v>93.667380347037607</v>
      </c>
      <c r="M70" s="2">
        <f>SUMIF(A:A,A70,L:L)</f>
        <v>3047.9159400231597</v>
      </c>
      <c r="N70" s="3">
        <f t="shared" si="35"/>
        <v>3.07316153693943E-2</v>
      </c>
      <c r="O70" s="6">
        <f t="shared" si="36"/>
        <v>32.539779897021056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24</v>
      </c>
      <c r="B71" s="5">
        <v>0.6875</v>
      </c>
      <c r="C71" s="1" t="s">
        <v>19</v>
      </c>
      <c r="D71" s="1">
        <v>8</v>
      </c>
      <c r="E71" s="1">
        <v>20</v>
      </c>
      <c r="F71" s="1" t="s">
        <v>83</v>
      </c>
      <c r="G71" s="1">
        <v>28.12</v>
      </c>
      <c r="H71" s="1">
        <f>1+COUNTIFS(A:A,A71,G:G,"&gt;"&amp;G71)</f>
        <v>12</v>
      </c>
      <c r="I71" s="2">
        <f>AVERAGEIF(A:A,A71,G:G)</f>
        <v>45.677500000000002</v>
      </c>
      <c r="J71" s="2">
        <f t="shared" si="32"/>
        <v>-17.557500000000001</v>
      </c>
      <c r="K71" s="2">
        <f t="shared" si="33"/>
        <v>72.442499999999995</v>
      </c>
      <c r="L71" s="2">
        <f t="shared" si="34"/>
        <v>77.211622792070443</v>
      </c>
      <c r="M71" s="2">
        <f>SUMIF(A:A,A71,L:L)</f>
        <v>3047.9159400231597</v>
      </c>
      <c r="N71" s="3">
        <f t="shared" si="35"/>
        <v>2.5332595882379797E-2</v>
      </c>
      <c r="O71" s="6">
        <f t="shared" si="36"/>
        <v>39.474833319215996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</sheetData>
  <autoFilter ref="A7:S19" xr:uid="{00000000-0009-0000-0000-000000000000}"/>
  <sortState xmlns:xlrd2="http://schemas.microsoft.com/office/spreadsheetml/2017/richdata2" ref="A8:T71">
    <sortCondition ref="B8:B71"/>
    <sortCondition ref="H8:H7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0:G1048576 G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9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15072022 -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2022-07-14T23:03:33Z</cp:lastPrinted>
  <dcterms:created xsi:type="dcterms:W3CDTF">2016-03-11T05:58:01Z</dcterms:created>
  <dcterms:modified xsi:type="dcterms:W3CDTF">2022-07-14T23:03:44Z</dcterms:modified>
</cp:coreProperties>
</file>