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2FDFD860-FD76-4B5A-8CB9-D02CA846B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9122022 - Doombe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09122022 - Doomben'!$A$7:$S$7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 s="1"/>
  <c r="K39" i="1" s="1"/>
  <c r="L39" i="1" s="1"/>
  <c r="H37" i="1"/>
  <c r="I37" i="1"/>
  <c r="J37" i="1" s="1"/>
  <c r="K37" i="1" s="1"/>
  <c r="L37" i="1" s="1"/>
  <c r="H36" i="1"/>
  <c r="I36" i="1"/>
  <c r="J36" i="1" s="1"/>
  <c r="K36" i="1" s="1"/>
  <c r="L36" i="1" s="1"/>
  <c r="H40" i="1"/>
  <c r="I40" i="1"/>
  <c r="J40" i="1" s="1"/>
  <c r="K40" i="1" s="1"/>
  <c r="L40" i="1" s="1"/>
  <c r="H35" i="1"/>
  <c r="I35" i="1"/>
  <c r="J35" i="1" s="1"/>
  <c r="K35" i="1" s="1"/>
  <c r="L35" i="1" s="1"/>
  <c r="H38" i="1"/>
  <c r="I38" i="1"/>
  <c r="J38" i="1" s="1"/>
  <c r="K38" i="1" s="1"/>
  <c r="L38" i="1" s="1"/>
  <c r="H42" i="1"/>
  <c r="I42" i="1"/>
  <c r="J42" i="1" s="1"/>
  <c r="K42" i="1" s="1"/>
  <c r="L42" i="1" s="1"/>
  <c r="H41" i="1"/>
  <c r="I41" i="1"/>
  <c r="J41" i="1" s="1"/>
  <c r="K41" i="1" s="1"/>
  <c r="L41" i="1" s="1"/>
  <c r="H44" i="1"/>
  <c r="I44" i="1"/>
  <c r="J44" i="1" s="1"/>
  <c r="K44" i="1" s="1"/>
  <c r="L44" i="1" s="1"/>
  <c r="H52" i="1"/>
  <c r="I52" i="1"/>
  <c r="J52" i="1" s="1"/>
  <c r="K52" i="1" s="1"/>
  <c r="L52" i="1" s="1"/>
  <c r="H48" i="1"/>
  <c r="I48" i="1"/>
  <c r="J48" i="1" s="1"/>
  <c r="K48" i="1" s="1"/>
  <c r="L48" i="1" s="1"/>
  <c r="H51" i="1"/>
  <c r="I51" i="1"/>
  <c r="J51" i="1" s="1"/>
  <c r="K51" i="1" s="1"/>
  <c r="L51" i="1" s="1"/>
  <c r="H49" i="1"/>
  <c r="I49" i="1"/>
  <c r="J49" i="1" s="1"/>
  <c r="K49" i="1" s="1"/>
  <c r="L49" i="1" s="1"/>
  <c r="H45" i="1"/>
  <c r="I45" i="1"/>
  <c r="J45" i="1" s="1"/>
  <c r="K45" i="1" s="1"/>
  <c r="L45" i="1" s="1"/>
  <c r="H47" i="1"/>
  <c r="I47" i="1"/>
  <c r="J47" i="1" s="1"/>
  <c r="K47" i="1" s="1"/>
  <c r="L47" i="1" s="1"/>
  <c r="H46" i="1"/>
  <c r="I46" i="1"/>
  <c r="J46" i="1" s="1"/>
  <c r="K46" i="1" s="1"/>
  <c r="L46" i="1" s="1"/>
  <c r="H50" i="1"/>
  <c r="I50" i="1"/>
  <c r="J50" i="1" s="1"/>
  <c r="K50" i="1" s="1"/>
  <c r="L50" i="1" s="1"/>
  <c r="H55" i="1"/>
  <c r="I55" i="1"/>
  <c r="J55" i="1" s="1"/>
  <c r="K55" i="1" s="1"/>
  <c r="L55" i="1" s="1"/>
  <c r="H59" i="1"/>
  <c r="I59" i="1"/>
  <c r="J59" i="1" s="1"/>
  <c r="K59" i="1" s="1"/>
  <c r="L59" i="1" s="1"/>
  <c r="H64" i="1"/>
  <c r="I64" i="1"/>
  <c r="J64" i="1" s="1"/>
  <c r="K64" i="1" s="1"/>
  <c r="L64" i="1" s="1"/>
  <c r="H60" i="1"/>
  <c r="I60" i="1"/>
  <c r="J60" i="1" s="1"/>
  <c r="K60" i="1" s="1"/>
  <c r="L60" i="1" s="1"/>
  <c r="H63" i="1"/>
  <c r="I63" i="1"/>
  <c r="J63" i="1" s="1"/>
  <c r="K63" i="1" s="1"/>
  <c r="L63" i="1" s="1"/>
  <c r="H56" i="1"/>
  <c r="I56" i="1"/>
  <c r="J56" i="1" s="1"/>
  <c r="K56" i="1" s="1"/>
  <c r="L56" i="1" s="1"/>
  <c r="H54" i="1"/>
  <c r="I54" i="1"/>
  <c r="J54" i="1" s="1"/>
  <c r="K54" i="1" s="1"/>
  <c r="L54" i="1" s="1"/>
  <c r="H57" i="1"/>
  <c r="I57" i="1"/>
  <c r="J57" i="1" s="1"/>
  <c r="K57" i="1" s="1"/>
  <c r="L57" i="1" s="1"/>
  <c r="H58" i="1"/>
  <c r="I58" i="1"/>
  <c r="J58" i="1" s="1"/>
  <c r="K58" i="1" s="1"/>
  <c r="L58" i="1" s="1"/>
  <c r="H61" i="1"/>
  <c r="I61" i="1"/>
  <c r="J61" i="1" s="1"/>
  <c r="K61" i="1" s="1"/>
  <c r="L61" i="1" s="1"/>
  <c r="H62" i="1"/>
  <c r="I62" i="1"/>
  <c r="J62" i="1" s="1"/>
  <c r="K62" i="1" s="1"/>
  <c r="L62" i="1" s="1"/>
  <c r="H31" i="1"/>
  <c r="I31" i="1"/>
  <c r="J31" i="1" s="1"/>
  <c r="K31" i="1" s="1"/>
  <c r="L31" i="1" s="1"/>
  <c r="H33" i="1"/>
  <c r="I33" i="1"/>
  <c r="J33" i="1" s="1"/>
  <c r="K33" i="1" s="1"/>
  <c r="L33" i="1" s="1"/>
  <c r="H24" i="1"/>
  <c r="I24" i="1"/>
  <c r="J24" i="1" s="1"/>
  <c r="K24" i="1" s="1"/>
  <c r="L24" i="1" s="1"/>
  <c r="H22" i="1"/>
  <c r="I22" i="1"/>
  <c r="J22" i="1" s="1"/>
  <c r="K22" i="1" s="1"/>
  <c r="L22" i="1" s="1"/>
  <c r="H23" i="1"/>
  <c r="I23" i="1"/>
  <c r="J23" i="1" s="1"/>
  <c r="K23" i="1" s="1"/>
  <c r="L23" i="1" s="1"/>
  <c r="H30" i="1"/>
  <c r="I30" i="1"/>
  <c r="J30" i="1" s="1"/>
  <c r="K30" i="1" s="1"/>
  <c r="L30" i="1" s="1"/>
  <c r="H25" i="1"/>
  <c r="I25" i="1"/>
  <c r="J25" i="1" s="1"/>
  <c r="K25" i="1" s="1"/>
  <c r="L25" i="1" s="1"/>
  <c r="H29" i="1"/>
  <c r="I29" i="1"/>
  <c r="J29" i="1" s="1"/>
  <c r="K29" i="1" s="1"/>
  <c r="L29" i="1" s="1"/>
  <c r="H26" i="1"/>
  <c r="I26" i="1"/>
  <c r="J26" i="1" s="1"/>
  <c r="K26" i="1" s="1"/>
  <c r="L26" i="1" s="1"/>
  <c r="H28" i="1"/>
  <c r="I28" i="1"/>
  <c r="J28" i="1" s="1"/>
  <c r="K28" i="1" s="1"/>
  <c r="L28" i="1" s="1"/>
  <c r="H27" i="1"/>
  <c r="I27" i="1"/>
  <c r="J27" i="1" s="1"/>
  <c r="K27" i="1" s="1"/>
  <c r="L27" i="1" s="1"/>
  <c r="H32" i="1"/>
  <c r="I32" i="1"/>
  <c r="J32" i="1" s="1"/>
  <c r="K32" i="1" s="1"/>
  <c r="L32" i="1" s="1"/>
  <c r="H21" i="1"/>
  <c r="I21" i="1"/>
  <c r="J21" i="1" s="1"/>
  <c r="K21" i="1" s="1"/>
  <c r="L21" i="1" s="1"/>
  <c r="H18" i="1"/>
  <c r="I18" i="1"/>
  <c r="J18" i="1" s="1"/>
  <c r="K18" i="1" s="1"/>
  <c r="L18" i="1" s="1"/>
  <c r="H17" i="1"/>
  <c r="I17" i="1"/>
  <c r="J17" i="1" s="1"/>
  <c r="K17" i="1" s="1"/>
  <c r="L17" i="1" s="1"/>
  <c r="H14" i="1"/>
  <c r="I14" i="1"/>
  <c r="J14" i="1" s="1"/>
  <c r="K14" i="1" s="1"/>
  <c r="L14" i="1" s="1"/>
  <c r="H8" i="1"/>
  <c r="I8" i="1"/>
  <c r="J8" i="1" s="1"/>
  <c r="K8" i="1" s="1"/>
  <c r="L8" i="1" s="1"/>
  <c r="H9" i="1"/>
  <c r="I9" i="1"/>
  <c r="J9" i="1" s="1"/>
  <c r="K9" i="1" s="1"/>
  <c r="L9" i="1" s="1"/>
  <c r="H15" i="1"/>
  <c r="I15" i="1"/>
  <c r="J15" i="1" s="1"/>
  <c r="K15" i="1" s="1"/>
  <c r="L15" i="1" s="1"/>
  <c r="H19" i="1"/>
  <c r="I19" i="1"/>
  <c r="J19" i="1" s="1"/>
  <c r="K19" i="1" s="1"/>
  <c r="L19" i="1" s="1"/>
  <c r="H11" i="1"/>
  <c r="I11" i="1"/>
  <c r="J11" i="1" s="1"/>
  <c r="K11" i="1" s="1"/>
  <c r="L11" i="1" s="1"/>
  <c r="H13" i="1"/>
  <c r="I13" i="1"/>
  <c r="J13" i="1" s="1"/>
  <c r="K13" i="1" s="1"/>
  <c r="L13" i="1" s="1"/>
  <c r="H16" i="1"/>
  <c r="I16" i="1"/>
  <c r="J16" i="1" s="1"/>
  <c r="K16" i="1" s="1"/>
  <c r="L16" i="1" s="1"/>
  <c r="H12" i="1"/>
  <c r="I12" i="1"/>
  <c r="J12" i="1" s="1"/>
  <c r="K12" i="1" s="1"/>
  <c r="L12" i="1" s="1"/>
  <c r="H10" i="1"/>
  <c r="I10" i="1"/>
  <c r="J10" i="1" s="1"/>
  <c r="K10" i="1" s="1"/>
  <c r="L10" i="1" s="1"/>
  <c r="M63" i="1" l="1"/>
  <c r="N63" i="1" s="1"/>
  <c r="O63" i="1" s="1"/>
  <c r="P63" i="1" s="1"/>
  <c r="M54" i="1"/>
  <c r="N54" i="1" s="1"/>
  <c r="O54" i="1" s="1"/>
  <c r="P54" i="1" s="1"/>
  <c r="M56" i="1"/>
  <c r="N56" i="1" s="1"/>
  <c r="O56" i="1" s="1"/>
  <c r="P56" i="1" s="1"/>
  <c r="M58" i="1"/>
  <c r="N58" i="1" s="1"/>
  <c r="O58" i="1" s="1"/>
  <c r="P58" i="1" s="1"/>
  <c r="M59" i="1"/>
  <c r="N59" i="1" s="1"/>
  <c r="O59" i="1" s="1"/>
  <c r="P59" i="1" s="1"/>
  <c r="M62" i="1"/>
  <c r="N62" i="1" s="1"/>
  <c r="O62" i="1" s="1"/>
  <c r="P62" i="1" s="1"/>
  <c r="M57" i="1"/>
  <c r="N57" i="1" s="1"/>
  <c r="O57" i="1" s="1"/>
  <c r="P57" i="1" s="1"/>
  <c r="M61" i="1"/>
  <c r="N61" i="1" s="1"/>
  <c r="O61" i="1" s="1"/>
  <c r="P61" i="1" s="1"/>
  <c r="M60" i="1"/>
  <c r="N60" i="1" s="1"/>
  <c r="O60" i="1" s="1"/>
  <c r="P60" i="1" s="1"/>
  <c r="M55" i="1"/>
  <c r="N55" i="1" s="1"/>
  <c r="O55" i="1" s="1"/>
  <c r="P55" i="1" s="1"/>
  <c r="M64" i="1"/>
  <c r="N64" i="1" s="1"/>
  <c r="O64" i="1" s="1"/>
  <c r="P64" i="1" s="1"/>
  <c r="M50" i="1"/>
  <c r="N50" i="1" s="1"/>
  <c r="O50" i="1" s="1"/>
  <c r="P50" i="1" s="1"/>
  <c r="M44" i="1"/>
  <c r="N44" i="1" s="1"/>
  <c r="O44" i="1" s="1"/>
  <c r="P44" i="1" s="1"/>
  <c r="M51" i="1"/>
  <c r="N51" i="1" s="1"/>
  <c r="O51" i="1" s="1"/>
  <c r="P51" i="1" s="1"/>
  <c r="M47" i="1"/>
  <c r="N47" i="1" s="1"/>
  <c r="O47" i="1" s="1"/>
  <c r="P47" i="1" s="1"/>
  <c r="M49" i="1"/>
  <c r="N49" i="1" s="1"/>
  <c r="O49" i="1" s="1"/>
  <c r="P49" i="1" s="1"/>
  <c r="M48" i="1"/>
  <c r="N48" i="1" s="1"/>
  <c r="O48" i="1" s="1"/>
  <c r="P48" i="1" s="1"/>
  <c r="M46" i="1"/>
  <c r="N46" i="1" s="1"/>
  <c r="O46" i="1" s="1"/>
  <c r="P46" i="1" s="1"/>
  <c r="M52" i="1"/>
  <c r="N52" i="1" s="1"/>
  <c r="O52" i="1" s="1"/>
  <c r="P52" i="1" s="1"/>
  <c r="M45" i="1"/>
  <c r="N45" i="1" s="1"/>
  <c r="O45" i="1" s="1"/>
  <c r="P45" i="1" s="1"/>
  <c r="M39" i="1"/>
  <c r="N39" i="1" s="1"/>
  <c r="O39" i="1" s="1"/>
  <c r="P39" i="1" s="1"/>
  <c r="M36" i="1"/>
  <c r="N36" i="1" s="1"/>
  <c r="O36" i="1" s="1"/>
  <c r="P36" i="1" s="1"/>
  <c r="M40" i="1"/>
  <c r="N40" i="1" s="1"/>
  <c r="O40" i="1" s="1"/>
  <c r="P40" i="1" s="1"/>
  <c r="M41" i="1"/>
  <c r="N41" i="1" s="1"/>
  <c r="O41" i="1" s="1"/>
  <c r="P41" i="1" s="1"/>
  <c r="M35" i="1"/>
  <c r="N35" i="1" s="1"/>
  <c r="O35" i="1" s="1"/>
  <c r="P35" i="1" s="1"/>
  <c r="M38" i="1"/>
  <c r="N38" i="1" s="1"/>
  <c r="O38" i="1" s="1"/>
  <c r="P38" i="1" s="1"/>
  <c r="M42" i="1"/>
  <c r="N42" i="1" s="1"/>
  <c r="O42" i="1" s="1"/>
  <c r="P42" i="1" s="1"/>
  <c r="M37" i="1"/>
  <c r="N37" i="1" s="1"/>
  <c r="O37" i="1" s="1"/>
  <c r="P37" i="1" s="1"/>
  <c r="M24" i="1"/>
  <c r="N24" i="1" s="1"/>
  <c r="O24" i="1" s="1"/>
  <c r="P24" i="1" s="1"/>
  <c r="M33" i="1"/>
  <c r="N33" i="1" s="1"/>
  <c r="O33" i="1" s="1"/>
  <c r="P33" i="1" s="1"/>
  <c r="M30" i="1"/>
  <c r="N30" i="1" s="1"/>
  <c r="O30" i="1" s="1"/>
  <c r="P30" i="1" s="1"/>
  <c r="M31" i="1"/>
  <c r="N31" i="1" s="1"/>
  <c r="O31" i="1" s="1"/>
  <c r="P31" i="1" s="1"/>
  <c r="M23" i="1"/>
  <c r="N23" i="1" s="1"/>
  <c r="O23" i="1" s="1"/>
  <c r="P23" i="1" s="1"/>
  <c r="M22" i="1"/>
  <c r="N22" i="1" s="1"/>
  <c r="O22" i="1" s="1"/>
  <c r="P22" i="1" s="1"/>
  <c r="M25" i="1"/>
  <c r="N25" i="1" s="1"/>
  <c r="O25" i="1" s="1"/>
  <c r="P25" i="1" s="1"/>
  <c r="M21" i="1"/>
  <c r="N21" i="1" s="1"/>
  <c r="O21" i="1" s="1"/>
  <c r="P21" i="1" s="1"/>
  <c r="M29" i="1"/>
  <c r="N29" i="1" s="1"/>
  <c r="O29" i="1" s="1"/>
  <c r="P29" i="1" s="1"/>
  <c r="M27" i="1"/>
  <c r="N27" i="1" s="1"/>
  <c r="O27" i="1" s="1"/>
  <c r="P27" i="1" s="1"/>
  <c r="M26" i="1"/>
  <c r="N26" i="1" s="1"/>
  <c r="O26" i="1" s="1"/>
  <c r="P26" i="1" s="1"/>
  <c r="M32" i="1"/>
  <c r="N32" i="1" s="1"/>
  <c r="O32" i="1" s="1"/>
  <c r="P32" i="1" s="1"/>
  <c r="M28" i="1"/>
  <c r="N28" i="1" s="1"/>
  <c r="O28" i="1" s="1"/>
  <c r="P28" i="1" s="1"/>
  <c r="M17" i="1"/>
  <c r="N17" i="1" s="1"/>
  <c r="O17" i="1" s="1"/>
  <c r="P17" i="1" s="1"/>
  <c r="M18" i="1"/>
  <c r="N18" i="1" s="1"/>
  <c r="O18" i="1" s="1"/>
  <c r="P18" i="1" s="1"/>
  <c r="M10" i="1"/>
  <c r="N10" i="1" s="1"/>
  <c r="O10" i="1" s="1"/>
  <c r="P10" i="1" s="1"/>
  <c r="M9" i="1"/>
  <c r="N9" i="1" s="1"/>
  <c r="O9" i="1" s="1"/>
  <c r="P9" i="1" s="1"/>
  <c r="M13" i="1"/>
  <c r="N13" i="1" s="1"/>
  <c r="O13" i="1" s="1"/>
  <c r="P13" i="1" s="1"/>
  <c r="M8" i="1"/>
  <c r="N8" i="1" s="1"/>
  <c r="O8" i="1" s="1"/>
  <c r="P8" i="1" s="1"/>
  <c r="M11" i="1"/>
  <c r="N11" i="1" s="1"/>
  <c r="O11" i="1" s="1"/>
  <c r="P11" i="1" s="1"/>
  <c r="M14" i="1"/>
  <c r="N14" i="1" s="1"/>
  <c r="O14" i="1" s="1"/>
  <c r="P14" i="1" s="1"/>
  <c r="M19" i="1"/>
  <c r="N19" i="1" s="1"/>
  <c r="O19" i="1" s="1"/>
  <c r="P19" i="1" s="1"/>
  <c r="M12" i="1"/>
  <c r="N12" i="1" s="1"/>
  <c r="O12" i="1" s="1"/>
  <c r="P12" i="1" s="1"/>
  <c r="M15" i="1"/>
  <c r="N15" i="1" s="1"/>
  <c r="O15" i="1" s="1"/>
  <c r="P15" i="1" s="1"/>
  <c r="M16" i="1"/>
  <c r="N16" i="1" s="1"/>
  <c r="O16" i="1" s="1"/>
  <c r="P16" i="1" s="1"/>
  <c r="Q41" i="1" l="1"/>
  <c r="R41" i="1" s="1"/>
  <c r="S41" i="1" s="1"/>
  <c r="Q52" i="1"/>
  <c r="R52" i="1" s="1"/>
  <c r="S52" i="1" s="1"/>
  <c r="Q58" i="1"/>
  <c r="R58" i="1" s="1"/>
  <c r="S58" i="1" s="1"/>
  <c r="Q59" i="1"/>
  <c r="R59" i="1" s="1"/>
  <c r="S59" i="1" s="1"/>
  <c r="Q64" i="1"/>
  <c r="R64" i="1" s="1"/>
  <c r="S64" i="1" s="1"/>
  <c r="Q55" i="1"/>
  <c r="R55" i="1" s="1"/>
  <c r="S55" i="1" s="1"/>
  <c r="Q51" i="1"/>
  <c r="R51" i="1" s="1"/>
  <c r="S51" i="1" s="1"/>
  <c r="Q42" i="1"/>
  <c r="R42" i="1" s="1"/>
  <c r="S42" i="1" s="1"/>
  <c r="Q44" i="1"/>
  <c r="R44" i="1" s="1"/>
  <c r="S44" i="1" s="1"/>
  <c r="Q60" i="1"/>
  <c r="R60" i="1" s="1"/>
  <c r="S60" i="1" s="1"/>
  <c r="Q61" i="1"/>
  <c r="R61" i="1" s="1"/>
  <c r="S61" i="1" s="1"/>
  <c r="Q57" i="1"/>
  <c r="R57" i="1" s="1"/>
  <c r="S57" i="1" s="1"/>
  <c r="Q40" i="1"/>
  <c r="R40" i="1" s="1"/>
  <c r="S40" i="1" s="1"/>
  <c r="Q35" i="1"/>
  <c r="R35" i="1" s="1"/>
  <c r="S35" i="1" s="1"/>
  <c r="Q54" i="1"/>
  <c r="R54" i="1" s="1"/>
  <c r="S54" i="1" s="1"/>
  <c r="Q38" i="1"/>
  <c r="R38" i="1" s="1"/>
  <c r="S38" i="1" s="1"/>
  <c r="Q50" i="1"/>
  <c r="R50" i="1" s="1"/>
  <c r="S50" i="1" s="1"/>
  <c r="Q45" i="1"/>
  <c r="R45" i="1" s="1"/>
  <c r="S45" i="1" s="1"/>
  <c r="Q37" i="1"/>
  <c r="R37" i="1" s="1"/>
  <c r="S37" i="1" s="1"/>
  <c r="Q39" i="1"/>
  <c r="R39" i="1" s="1"/>
  <c r="S39" i="1" s="1"/>
  <c r="Q46" i="1"/>
  <c r="R46" i="1" s="1"/>
  <c r="S46" i="1" s="1"/>
  <c r="Q63" i="1"/>
  <c r="R63" i="1" s="1"/>
  <c r="S63" i="1" s="1"/>
  <c r="Q62" i="1"/>
  <c r="R62" i="1" s="1"/>
  <c r="S62" i="1" s="1"/>
  <c r="Q36" i="1"/>
  <c r="R36" i="1" s="1"/>
  <c r="S36" i="1" s="1"/>
  <c r="Q49" i="1"/>
  <c r="R49" i="1" s="1"/>
  <c r="S49" i="1" s="1"/>
  <c r="Q48" i="1"/>
  <c r="R48" i="1" s="1"/>
  <c r="S48" i="1" s="1"/>
  <c r="Q47" i="1"/>
  <c r="R47" i="1" s="1"/>
  <c r="S47" i="1" s="1"/>
  <c r="Q56" i="1"/>
  <c r="R56" i="1" s="1"/>
  <c r="S56" i="1" s="1"/>
  <c r="Q22" i="1"/>
  <c r="R22" i="1" s="1"/>
  <c r="S22" i="1" s="1"/>
  <c r="Q23" i="1"/>
  <c r="R23" i="1" s="1"/>
  <c r="S23" i="1" s="1"/>
  <c r="Q27" i="1"/>
  <c r="R27" i="1" s="1"/>
  <c r="S27" i="1" s="1"/>
  <c r="Q30" i="1"/>
  <c r="R30" i="1" s="1"/>
  <c r="S30" i="1" s="1"/>
  <c r="Q32" i="1"/>
  <c r="R32" i="1" s="1"/>
  <c r="S32" i="1" s="1"/>
  <c r="Q25" i="1"/>
  <c r="R25" i="1" s="1"/>
  <c r="S25" i="1" s="1"/>
  <c r="Q29" i="1"/>
  <c r="R29" i="1" s="1"/>
  <c r="S29" i="1" s="1"/>
  <c r="Q24" i="1"/>
  <c r="R24" i="1" s="1"/>
  <c r="S24" i="1" s="1"/>
  <c r="Q26" i="1"/>
  <c r="R26" i="1" s="1"/>
  <c r="S26" i="1" s="1"/>
  <c r="Q21" i="1"/>
  <c r="R21" i="1" s="1"/>
  <c r="S21" i="1" s="1"/>
  <c r="Q33" i="1"/>
  <c r="R33" i="1" s="1"/>
  <c r="S33" i="1" s="1"/>
  <c r="Q28" i="1"/>
  <c r="R28" i="1" s="1"/>
  <c r="S28" i="1" s="1"/>
  <c r="Q31" i="1"/>
  <c r="R31" i="1" s="1"/>
  <c r="S31" i="1" s="1"/>
  <c r="Q18" i="1"/>
  <c r="R18" i="1" s="1"/>
  <c r="S18" i="1" s="1"/>
  <c r="Q17" i="1"/>
  <c r="R17" i="1" s="1"/>
  <c r="S17" i="1" s="1"/>
  <c r="Q11" i="1"/>
  <c r="R11" i="1" s="1"/>
  <c r="S11" i="1" s="1"/>
  <c r="Q15" i="1"/>
  <c r="R15" i="1" s="1"/>
  <c r="S15" i="1" s="1"/>
  <c r="Q8" i="1"/>
  <c r="R8" i="1" s="1"/>
  <c r="S8" i="1" s="1"/>
  <c r="Q19" i="1"/>
  <c r="R19" i="1" s="1"/>
  <c r="S19" i="1" s="1"/>
  <c r="Q16" i="1"/>
  <c r="R16" i="1" s="1"/>
  <c r="S16" i="1" s="1"/>
  <c r="Q13" i="1"/>
  <c r="R13" i="1" s="1"/>
  <c r="S13" i="1" s="1"/>
  <c r="Q14" i="1"/>
  <c r="R14" i="1" s="1"/>
  <c r="S14" i="1" s="1"/>
  <c r="Q9" i="1"/>
  <c r="R9" i="1" s="1"/>
  <c r="S9" i="1" s="1"/>
  <c r="Q12" i="1"/>
  <c r="R12" i="1" s="1"/>
  <c r="S12" i="1" s="1"/>
  <c r="Q10" i="1"/>
  <c r="R10" i="1" s="1"/>
  <c r="S10" i="1" s="1"/>
</calcChain>
</file>

<file path=xl/sharedStrings.xml><?xml version="1.0" encoding="utf-8"?>
<sst xmlns="http://schemas.openxmlformats.org/spreadsheetml/2006/main" count="125" uniqueCount="73">
  <si>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</si>
  <si>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</si>
  <si>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</si>
  <si>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</si>
  <si>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</si>
  <si>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</si>
  <si>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</si>
  <si>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</si>
  <si>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</si>
  <si>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</si>
  <si>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</si>
  <si>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</si>
  <si>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</si>
  <si>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</si>
  <si>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</si>
  <si>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</si>
  <si>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</si>
  <si>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</si>
  <si>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</si>
  <si>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Doomben</t>
  </si>
  <si>
    <t xml:space="preserve">Sacramento Joe      </t>
  </si>
  <si>
    <t xml:space="preserve">Madame Mo           </t>
  </si>
  <si>
    <t xml:space="preserve">Outback Gladiator   </t>
  </si>
  <si>
    <t xml:space="preserve">Savaheat            </t>
  </si>
  <si>
    <t xml:space="preserve">Class Of Royalty    </t>
  </si>
  <si>
    <t xml:space="preserve">Flying Joy          </t>
  </si>
  <si>
    <t xml:space="preserve">Contreras           </t>
  </si>
  <si>
    <t xml:space="preserve">Tuki Twelve         </t>
  </si>
  <si>
    <t xml:space="preserve">Ay Bee Are          </t>
  </si>
  <si>
    <t xml:space="preserve">Set Me Up           </t>
  </si>
  <si>
    <t xml:space="preserve">Quotant             </t>
  </si>
  <si>
    <t xml:space="preserve">The Houseman        </t>
  </si>
  <si>
    <t xml:space="preserve">Ostermeier          </t>
  </si>
  <si>
    <t xml:space="preserve">Safin               </t>
  </si>
  <si>
    <t xml:space="preserve">Raging Pole         </t>
  </si>
  <si>
    <t xml:space="preserve">A Big Chance        </t>
  </si>
  <si>
    <t xml:space="preserve">Outburst            </t>
  </si>
  <si>
    <t xml:space="preserve">Green Reign         </t>
  </si>
  <si>
    <t xml:space="preserve">Green Flash         </t>
  </si>
  <si>
    <t xml:space="preserve">Endorphins          </t>
  </si>
  <si>
    <t xml:space="preserve">Jubai Pride         </t>
  </si>
  <si>
    <t xml:space="preserve">Twice On Sunday     </t>
  </si>
  <si>
    <t xml:space="preserve">Hopeful Star        </t>
  </si>
  <si>
    <t xml:space="preserve">Valleys Sister      </t>
  </si>
  <si>
    <t xml:space="preserve">Dubai Dee           </t>
  </si>
  <si>
    <t xml:space="preserve">London Banker       </t>
  </si>
  <si>
    <t xml:space="preserve">Pancho              </t>
  </si>
  <si>
    <t xml:space="preserve">Dzsenifer           </t>
  </si>
  <si>
    <t xml:space="preserve">Shes The Gift       </t>
  </si>
  <si>
    <t xml:space="preserve">Linthorpe Lad       </t>
  </si>
  <si>
    <t xml:space="preserve">Couldnt Refuse      </t>
  </si>
  <si>
    <t xml:space="preserve">Dont Stop           </t>
  </si>
  <si>
    <t xml:space="preserve">Adelase             </t>
  </si>
  <si>
    <t xml:space="preserve">Zavaboom            </t>
  </si>
  <si>
    <t xml:space="preserve">Dixon Bay           </t>
  </si>
  <si>
    <t xml:space="preserve">Dovetail Diva       </t>
  </si>
  <si>
    <t xml:space="preserve">Magnitudo           </t>
  </si>
  <si>
    <t xml:space="preserve">De Manara           </t>
  </si>
  <si>
    <t xml:space="preserve">Ayahuasca           </t>
  </si>
  <si>
    <t xml:space="preserve">Deep Rouge          </t>
  </si>
  <si>
    <t xml:space="preserve">Halfahope           </t>
  </si>
  <si>
    <t xml:space="preserve">Jabali Rain         </t>
  </si>
  <si>
    <t xml:space="preserve">Ready For Better    </t>
  </si>
  <si>
    <t xml:space="preserve">Ready For Anything  </t>
  </si>
  <si>
    <t xml:space="preserve">Wilmot Pass         </t>
  </si>
  <si>
    <t xml:space="preserve">Abracadazzle        </t>
  </si>
  <si>
    <t xml:space="preserve">Andy                </t>
  </si>
  <si>
    <t xml:space="preserve">Americana Magic     </t>
  </si>
  <si>
    <t xml:space="preserve">Dark Horse          </t>
  </si>
  <si>
    <t xml:space="preserve">Goldeel             </t>
  </si>
  <si>
    <t xml:space="preserve">Hemsworth           </t>
  </si>
  <si>
    <t xml:space="preserve">Predictable Miss    </t>
  </si>
  <si>
    <t xml:space="preserve">Elected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</si>
</sst>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143160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14F52-E373-8774-AE62-F4EEBB384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5580" cy="1057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4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Z8" sqref="Z8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6.77734375" style="9" bestFit="1" customWidth="1"/>
    <col min="4" max="4" width="5.88671875" style="9" bestFit="1" customWidth="1"/>
    <col min="5" max="5" width="5.6640625" style="9" bestFit="1" customWidth="1"/>
    <col min="6" max="6" width="25.6640625" style="9" bestFit="1" customWidth="1"/>
    <col min="7" max="7" width="10.777343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19</v>
      </c>
      <c r="B8" s="5">
        <v>0.68333333333333324</v>
      </c>
      <c r="C8" s="1" t="s">
        <v>19</v>
      </c>
      <c r="D8" s="1">
        <v>4</v>
      </c>
      <c r="E8" s="1">
        <v>2</v>
      </c>
      <c r="F8" s="1" t="s">
        <v>21</v>
      </c>
      <c r="G8" s="1">
        <v>64.349999999999994</v>
      </c>
      <c r="H8" s="1">
        <f>1+COUNTIFS(A:A,A8,G:G,"&gt;"&amp;G8)</f>
        <v>1</v>
      </c>
      <c r="I8" s="2">
        <f>AVERAGEIF(A:A,A8,G:G)</f>
        <v>52.165833333333332</v>
      </c>
      <c r="J8" s="2">
        <f t="shared" ref="J8:J12" si="0">G8-I8</f>
        <v>12.184166666666663</v>
      </c>
      <c r="K8" s="2">
        <f t="shared" ref="K8:K12" si="1">90+J8</f>
        <v>102.18416666666667</v>
      </c>
      <c r="L8" s="2">
        <f t="shared" ref="L8:L12" si="2">EXP(0.06*K8)</f>
        <v>459.91882200149757</v>
      </c>
      <c r="M8" s="2">
        <f>SUMIF(A:A,A8,L:L)</f>
        <v>2951.1842201851746</v>
      </c>
      <c r="N8" s="3">
        <f t="shared" ref="N8:N12" si="3">L8/M8</f>
        <v>0.15584212563072039</v>
      </c>
      <c r="O8" s="6">
        <f t="shared" ref="O8:O12" si="4">1/N8</f>
        <v>6.4167502589741048</v>
      </c>
      <c r="P8" s="3">
        <f t="shared" ref="P8:P12" si="5">IF(O8&gt;21,"",N8)</f>
        <v>0.15584212563072039</v>
      </c>
      <c r="Q8" s="3">
        <f>IF(ISNUMBER(P8),SUMIF(A:A,A8,P:P),"")</f>
        <v>0.93719240439839646</v>
      </c>
      <c r="R8" s="3">
        <f t="shared" ref="R8:R12" si="6">IFERROR(P8*(1/Q8),"")</f>
        <v>0.16628615949011955</v>
      </c>
      <c r="S8" s="7">
        <f t="shared" ref="S8:S12" si="7">IFERROR(1/R8,"")</f>
        <v>6.0137296036319752</v>
      </c>
    </row>
    <row r="9" spans="1:19" x14ac:dyDescent="0.3">
      <c r="A9" s="1">
        <v>19</v>
      </c>
      <c r="B9" s="5">
        <v>0.68333333333333324</v>
      </c>
      <c r="C9" s="1" t="s">
        <v>19</v>
      </c>
      <c r="D9" s="1">
        <v>4</v>
      </c>
      <c r="E9" s="1">
        <v>3</v>
      </c>
      <c r="F9" s="1" t="s">
        <v>22</v>
      </c>
      <c r="G9" s="1">
        <v>58.98</v>
      </c>
      <c r="H9" s="1">
        <f>1+COUNTIFS(A:A,A9,G:G,"&gt;"&amp;G9)</f>
        <v>2</v>
      </c>
      <c r="I9" s="2">
        <f>AVERAGEIF(A:A,A9,G:G)</f>
        <v>52.165833333333332</v>
      </c>
      <c r="J9" s="2">
        <f t="shared" si="0"/>
        <v>6.8141666666666652</v>
      </c>
      <c r="K9" s="2">
        <f t="shared" si="1"/>
        <v>96.814166666666665</v>
      </c>
      <c r="L9" s="2">
        <f t="shared" si="2"/>
        <v>333.23568420114759</v>
      </c>
      <c r="M9" s="2">
        <f>SUMIF(A:A,A9,L:L)</f>
        <v>2951.1842201851746</v>
      </c>
      <c r="N9" s="3">
        <f t="shared" si="3"/>
        <v>0.11291592097908358</v>
      </c>
      <c r="O9" s="6">
        <f t="shared" si="4"/>
        <v>8.8561470457761118</v>
      </c>
      <c r="P9" s="3">
        <f t="shared" si="5"/>
        <v>0.11291592097908358</v>
      </c>
      <c r="Q9" s="3">
        <f>IF(ISNUMBER(P9),SUMIF(A:A,A9,P:P),"")</f>
        <v>0.93719240439839646</v>
      </c>
      <c r="R9" s="3">
        <f t="shared" si="6"/>
        <v>0.12048317981361222</v>
      </c>
      <c r="S9" s="7">
        <f t="shared" si="7"/>
        <v>8.2999137435366706</v>
      </c>
    </row>
    <row r="10" spans="1:19" x14ac:dyDescent="0.3">
      <c r="A10" s="1">
        <v>19</v>
      </c>
      <c r="B10" s="5">
        <v>0.68333333333333324</v>
      </c>
      <c r="C10" s="1" t="s">
        <v>19</v>
      </c>
      <c r="D10" s="1">
        <v>4</v>
      </c>
      <c r="E10" s="1">
        <v>10</v>
      </c>
      <c r="F10" s="1" t="s">
        <v>29</v>
      </c>
      <c r="G10" s="1">
        <v>57.74</v>
      </c>
      <c r="H10" s="1">
        <f>1+COUNTIFS(A:A,A10,G:G,"&gt;"&amp;G10)</f>
        <v>3</v>
      </c>
      <c r="I10" s="2">
        <f>AVERAGEIF(A:A,A10,G:G)</f>
        <v>52.165833333333332</v>
      </c>
      <c r="J10" s="2">
        <f t="shared" si="0"/>
        <v>5.5741666666666703</v>
      </c>
      <c r="K10" s="2">
        <f t="shared" si="1"/>
        <v>95.57416666666667</v>
      </c>
      <c r="L10" s="2">
        <f t="shared" si="2"/>
        <v>309.34278543054501</v>
      </c>
      <c r="M10" s="2">
        <f>SUMIF(A:A,A10,L:L)</f>
        <v>2951.1842201851746</v>
      </c>
      <c r="N10" s="3">
        <f t="shared" si="3"/>
        <v>0.10481988325728274</v>
      </c>
      <c r="O10" s="6">
        <f t="shared" si="4"/>
        <v>9.5401747161411894</v>
      </c>
      <c r="P10" s="3">
        <f t="shared" si="5"/>
        <v>0.10481988325728274</v>
      </c>
      <c r="Q10" s="3">
        <f>IF(ISNUMBER(P10),SUMIF(A:A,A10,P:P),"")</f>
        <v>0.93719240439839646</v>
      </c>
      <c r="R10" s="3">
        <f t="shared" si="6"/>
        <v>0.11184457189937302</v>
      </c>
      <c r="S10" s="7">
        <f t="shared" si="7"/>
        <v>8.9409792806011517</v>
      </c>
    </row>
    <row r="11" spans="1:19" x14ac:dyDescent="0.3">
      <c r="A11" s="1">
        <v>19</v>
      </c>
      <c r="B11" s="5">
        <v>0.68333333333333324</v>
      </c>
      <c r="C11" s="1" t="s">
        <v>19</v>
      </c>
      <c r="D11" s="1">
        <v>4</v>
      </c>
      <c r="E11" s="1">
        <v>6</v>
      </c>
      <c r="F11" s="1" t="s">
        <v>25</v>
      </c>
      <c r="G11" s="1">
        <v>57.44</v>
      </c>
      <c r="H11" s="1">
        <f>1+COUNTIFS(A:A,A11,G:G,"&gt;"&amp;G11)</f>
        <v>4</v>
      </c>
      <c r="I11" s="2">
        <f>AVERAGEIF(A:A,A11,G:G)</f>
        <v>52.165833333333332</v>
      </c>
      <c r="J11" s="2">
        <f t="shared" si="0"/>
        <v>5.274166666666666</v>
      </c>
      <c r="K11" s="2">
        <f t="shared" si="1"/>
        <v>95.274166666666673</v>
      </c>
      <c r="L11" s="2">
        <f t="shared" si="2"/>
        <v>303.82442949105643</v>
      </c>
      <c r="M11" s="2">
        <f>SUMIF(A:A,A11,L:L)</f>
        <v>2951.1842201851746</v>
      </c>
      <c r="N11" s="3">
        <f t="shared" si="3"/>
        <v>0.10295000475164939</v>
      </c>
      <c r="O11" s="6">
        <f t="shared" si="4"/>
        <v>9.7134526842649684</v>
      </c>
      <c r="P11" s="3">
        <f t="shared" si="5"/>
        <v>0.10295000475164939</v>
      </c>
      <c r="Q11" s="3">
        <f>IF(ISNUMBER(P11),SUMIF(A:A,A11,P:P),"")</f>
        <v>0.93719240439839646</v>
      </c>
      <c r="R11" s="3">
        <f t="shared" si="6"/>
        <v>0.10984938020036042</v>
      </c>
      <c r="S11" s="7">
        <f t="shared" si="7"/>
        <v>9.103374076176344</v>
      </c>
    </row>
    <row r="12" spans="1:19" x14ac:dyDescent="0.3">
      <c r="A12" s="1">
        <v>19</v>
      </c>
      <c r="B12" s="5">
        <v>0.68333333333333324</v>
      </c>
      <c r="C12" s="1" t="s">
        <v>19</v>
      </c>
      <c r="D12" s="1">
        <v>4</v>
      </c>
      <c r="E12" s="1">
        <v>9</v>
      </c>
      <c r="F12" s="1" t="s">
        <v>28</v>
      </c>
      <c r="G12" s="1">
        <v>56.5</v>
      </c>
      <c r="H12" s="1">
        <f>1+COUNTIFS(A:A,A12,G:G,"&gt;"&amp;G12)</f>
        <v>5</v>
      </c>
      <c r="I12" s="2">
        <f>AVERAGEIF(A:A,A12,G:G)</f>
        <v>52.165833333333332</v>
      </c>
      <c r="J12" s="2">
        <f t="shared" si="0"/>
        <v>4.3341666666666683</v>
      </c>
      <c r="K12" s="2">
        <f t="shared" si="1"/>
        <v>94.334166666666675</v>
      </c>
      <c r="L12" s="2">
        <f t="shared" si="2"/>
        <v>287.1630003471239</v>
      </c>
      <c r="M12" s="2">
        <f>SUMIF(A:A,A12,L:L)</f>
        <v>2951.1842201851746</v>
      </c>
      <c r="N12" s="3">
        <f t="shared" si="3"/>
        <v>9.7304329015796109E-2</v>
      </c>
      <c r="O12" s="6">
        <f t="shared" si="4"/>
        <v>10.277035051931378</v>
      </c>
      <c r="P12" s="3">
        <f t="shared" si="5"/>
        <v>9.7304329015796109E-2</v>
      </c>
      <c r="Q12" s="3">
        <f>IF(ISNUMBER(P12),SUMIF(A:A,A12,P:P),"")</f>
        <v>0.93719240439839646</v>
      </c>
      <c r="R12" s="3">
        <f t="shared" si="6"/>
        <v>0.10382534958577455</v>
      </c>
      <c r="S12" s="7">
        <f t="shared" si="7"/>
        <v>9.6315591904061666</v>
      </c>
    </row>
    <row r="13" spans="1:19" x14ac:dyDescent="0.3">
      <c r="A13" s="1">
        <v>19</v>
      </c>
      <c r="B13" s="5">
        <v>0.68333333333333324</v>
      </c>
      <c r="C13" s="1" t="s">
        <v>19</v>
      </c>
      <c r="D13" s="1">
        <v>4</v>
      </c>
      <c r="E13" s="1">
        <v>7</v>
      </c>
      <c r="F13" s="1" t="s">
        <v>26</v>
      </c>
      <c r="G13" s="1">
        <v>56.34</v>
      </c>
      <c r="H13" s="1">
        <f>1+COUNTIFS(A:A,A13,G:G,"&gt;"&amp;G13)</f>
        <v>6</v>
      </c>
      <c r="I13" s="2">
        <f>AVERAGEIF(A:A,A13,G:G)</f>
        <v>52.165833333333332</v>
      </c>
      <c r="J13" s="2">
        <f t="shared" ref="J13:J19" si="8">G13-I13</f>
        <v>4.1741666666666717</v>
      </c>
      <c r="K13" s="2">
        <f t="shared" ref="K13:K19" si="9">90+J13</f>
        <v>94.174166666666679</v>
      </c>
      <c r="L13" s="2">
        <f t="shared" ref="L13:L19" si="10">EXP(0.06*K13)</f>
        <v>284.41942577237074</v>
      </c>
      <c r="M13" s="2">
        <f>SUMIF(A:A,A13,L:L)</f>
        <v>2951.1842201851746</v>
      </c>
      <c r="N13" s="3">
        <f t="shared" ref="N13:N19" si="11">L13/M13</f>
        <v>9.637467692698784E-2</v>
      </c>
      <c r="O13" s="6">
        <f t="shared" ref="O13:O19" si="12">1/N13</f>
        <v>10.37616967325957</v>
      </c>
      <c r="P13" s="3">
        <f t="shared" ref="P13:P19" si="13">IF(O13&gt;21,"",N13)</f>
        <v>9.637467692698784E-2</v>
      </c>
      <c r="Q13" s="3">
        <f>IF(ISNUMBER(P13),SUMIF(A:A,A13,P:P),"")</f>
        <v>0.93719240439839646</v>
      </c>
      <c r="R13" s="3">
        <f t="shared" ref="R13:R19" si="14">IFERROR(P13*(1/Q13),"")</f>
        <v>0.10283339522886206</v>
      </c>
      <c r="S13" s="7">
        <f t="shared" ref="S13:S19" si="15">IFERROR(1/R13,"")</f>
        <v>9.7244674045278607</v>
      </c>
    </row>
    <row r="14" spans="1:19" x14ac:dyDescent="0.3">
      <c r="A14" s="1">
        <v>19</v>
      </c>
      <c r="B14" s="5">
        <v>0.68333333333333324</v>
      </c>
      <c r="C14" s="1" t="s">
        <v>19</v>
      </c>
      <c r="D14" s="1">
        <v>4</v>
      </c>
      <c r="E14" s="1">
        <v>1</v>
      </c>
      <c r="F14" s="1" t="s">
        <v>20</v>
      </c>
      <c r="G14" s="1">
        <v>53.25</v>
      </c>
      <c r="H14" s="1">
        <f>1+COUNTIFS(A:A,A14,G:G,"&gt;"&amp;G14)</f>
        <v>7</v>
      </c>
      <c r="I14" s="2">
        <f>AVERAGEIF(A:A,A14,G:G)</f>
        <v>52.165833333333332</v>
      </c>
      <c r="J14" s="2">
        <f t="shared" si="8"/>
        <v>1.0841666666666683</v>
      </c>
      <c r="K14" s="2">
        <f t="shared" si="9"/>
        <v>91.084166666666675</v>
      </c>
      <c r="L14" s="2">
        <f t="shared" si="10"/>
        <v>236.28766919696614</v>
      </c>
      <c r="M14" s="2">
        <f>SUMIF(A:A,A14,L:L)</f>
        <v>2951.1842201851746</v>
      </c>
      <c r="N14" s="3">
        <f t="shared" si="11"/>
        <v>8.0065374293082955E-2</v>
      </c>
      <c r="O14" s="6">
        <f t="shared" si="12"/>
        <v>12.489793607152254</v>
      </c>
      <c r="P14" s="3">
        <f t="shared" si="13"/>
        <v>8.0065374293082955E-2</v>
      </c>
      <c r="Q14" s="3">
        <f>IF(ISNUMBER(P14),SUMIF(A:A,A14,P:P),"")</f>
        <v>0.93719240439839646</v>
      </c>
      <c r="R14" s="3">
        <f t="shared" si="14"/>
        <v>8.5431096023957431E-2</v>
      </c>
      <c r="S14" s="7">
        <f t="shared" si="15"/>
        <v>11.705339701126743</v>
      </c>
    </row>
    <row r="15" spans="1:19" x14ac:dyDescent="0.3">
      <c r="A15" s="1">
        <v>19</v>
      </c>
      <c r="B15" s="5">
        <v>0.68333333333333324</v>
      </c>
      <c r="C15" s="1" t="s">
        <v>19</v>
      </c>
      <c r="D15" s="1">
        <v>4</v>
      </c>
      <c r="E15" s="1">
        <v>4</v>
      </c>
      <c r="F15" s="1" t="s">
        <v>23</v>
      </c>
      <c r="G15" s="1">
        <v>50.17</v>
      </c>
      <c r="H15" s="1">
        <f>1+COUNTIFS(A:A,A15,G:G,"&gt;"&amp;G15)</f>
        <v>8</v>
      </c>
      <c r="I15" s="2">
        <f>AVERAGEIF(A:A,A15,G:G)</f>
        <v>52.165833333333332</v>
      </c>
      <c r="J15" s="2">
        <f t="shared" si="8"/>
        <v>-1.99583333333333</v>
      </c>
      <c r="K15" s="2">
        <f t="shared" si="9"/>
        <v>88.004166666666663</v>
      </c>
      <c r="L15" s="2">
        <f t="shared" si="10"/>
        <v>196.41897395770624</v>
      </c>
      <c r="M15" s="2">
        <f>SUMIF(A:A,A15,L:L)</f>
        <v>2951.1842201851746</v>
      </c>
      <c r="N15" s="3">
        <f t="shared" si="11"/>
        <v>6.6555985429259903E-2</v>
      </c>
      <c r="O15" s="6">
        <f t="shared" si="12"/>
        <v>15.024944692057277</v>
      </c>
      <c r="P15" s="3">
        <f t="shared" si="13"/>
        <v>6.6555985429259903E-2</v>
      </c>
      <c r="Q15" s="3">
        <f>IF(ISNUMBER(P15),SUMIF(A:A,A15,P:P),"")</f>
        <v>0.93719240439839646</v>
      </c>
      <c r="R15" s="3">
        <f t="shared" si="14"/>
        <v>7.1016351729806845E-2</v>
      </c>
      <c r="S15" s="7">
        <f t="shared" si="15"/>
        <v>14.081264041902084</v>
      </c>
    </row>
    <row r="16" spans="1:19" x14ac:dyDescent="0.3">
      <c r="A16" s="1">
        <v>19</v>
      </c>
      <c r="B16" s="5">
        <v>0.68333333333333324</v>
      </c>
      <c r="C16" s="1" t="s">
        <v>19</v>
      </c>
      <c r="D16" s="1">
        <v>4</v>
      </c>
      <c r="E16" s="1">
        <v>8</v>
      </c>
      <c r="F16" s="1" t="s">
        <v>27</v>
      </c>
      <c r="G16" s="1">
        <v>49.33</v>
      </c>
      <c r="H16" s="1">
        <f>1+COUNTIFS(A:A,A16,G:G,"&gt;"&amp;G16)</f>
        <v>9</v>
      </c>
      <c r="I16" s="2">
        <f>AVERAGEIF(A:A,A16,G:G)</f>
        <v>52.165833333333332</v>
      </c>
      <c r="J16" s="2">
        <f t="shared" si="8"/>
        <v>-2.8358333333333334</v>
      </c>
      <c r="K16" s="2">
        <f t="shared" si="9"/>
        <v>87.164166666666659</v>
      </c>
      <c r="L16" s="2">
        <f t="shared" si="10"/>
        <v>186.76478670095386</v>
      </c>
      <c r="M16" s="2">
        <f>SUMIF(A:A,A16,L:L)</f>
        <v>2951.1842201851746</v>
      </c>
      <c r="N16" s="3">
        <f t="shared" si="11"/>
        <v>6.3284692776391691E-2</v>
      </c>
      <c r="O16" s="6">
        <f t="shared" si="12"/>
        <v>15.801609459231653</v>
      </c>
      <c r="P16" s="3">
        <f t="shared" si="13"/>
        <v>6.3284692776391691E-2</v>
      </c>
      <c r="Q16" s="3">
        <f>IF(ISNUMBER(P16),SUMIF(A:A,A16,P:P),"")</f>
        <v>0.93719240439839646</v>
      </c>
      <c r="R16" s="3">
        <f t="shared" si="14"/>
        <v>6.7525827652236955E-2</v>
      </c>
      <c r="S16" s="7">
        <f t="shared" si="15"/>
        <v>14.809148362461761</v>
      </c>
    </row>
    <row r="17" spans="1:19" x14ac:dyDescent="0.3">
      <c r="A17" s="1">
        <v>19</v>
      </c>
      <c r="B17" s="5">
        <v>0.68333333333333324</v>
      </c>
      <c r="C17" s="1" t="s">
        <v>19</v>
      </c>
      <c r="D17" s="1">
        <v>4</v>
      </c>
      <c r="E17" s="1">
        <v>13</v>
      </c>
      <c r="F17" s="1" t="s">
        <v>31</v>
      </c>
      <c r="G17" s="1">
        <v>47.61</v>
      </c>
      <c r="H17" s="1">
        <f>1+COUNTIFS(A:A,A17,G:G,"&gt;"&amp;G17)</f>
        <v>10</v>
      </c>
      <c r="I17" s="2">
        <f>AVERAGEIF(A:A,A17,G:G)</f>
        <v>52.165833333333332</v>
      </c>
      <c r="J17" s="2">
        <f t="shared" si="8"/>
        <v>-4.5558333333333323</v>
      </c>
      <c r="K17" s="2">
        <f t="shared" si="9"/>
        <v>85.444166666666661</v>
      </c>
      <c r="L17" s="2">
        <f t="shared" si="10"/>
        <v>168.45185803858311</v>
      </c>
      <c r="M17" s="2">
        <f>SUMIF(A:A,A17,L:L)</f>
        <v>2951.1842201851746</v>
      </c>
      <c r="N17" s="3">
        <f t="shared" si="11"/>
        <v>5.70794113381419E-2</v>
      </c>
      <c r="O17" s="6">
        <f t="shared" si="12"/>
        <v>17.519451875141797</v>
      </c>
      <c r="P17" s="3">
        <f t="shared" si="13"/>
        <v>5.70794113381419E-2</v>
      </c>
      <c r="Q17" s="3">
        <f>IF(ISNUMBER(P17),SUMIF(A:A,A17,P:P),"")</f>
        <v>0.93719240439839646</v>
      </c>
      <c r="R17" s="3">
        <f t="shared" si="14"/>
        <v>6.0904688375896909E-2</v>
      </c>
      <c r="S17" s="7">
        <f t="shared" si="15"/>
        <v>16.419097226606137</v>
      </c>
    </row>
    <row r="18" spans="1:19" x14ac:dyDescent="0.3">
      <c r="A18" s="1">
        <v>19</v>
      </c>
      <c r="B18" s="5">
        <v>0.68333333333333324</v>
      </c>
      <c r="C18" s="1" t="s">
        <v>19</v>
      </c>
      <c r="D18" s="1">
        <v>4</v>
      </c>
      <c r="E18" s="1">
        <v>12</v>
      </c>
      <c r="F18" s="1" t="s">
        <v>30</v>
      </c>
      <c r="G18" s="1">
        <v>41.29</v>
      </c>
      <c r="H18" s="1">
        <f>1+COUNTIFS(A:A,A18,G:G,"&gt;"&amp;G18)</f>
        <v>11</v>
      </c>
      <c r="I18" s="2">
        <f>AVERAGEIF(A:A,A18,G:G)</f>
        <v>52.165833333333332</v>
      </c>
      <c r="J18" s="2">
        <f t="shared" si="8"/>
        <v>-10.875833333333333</v>
      </c>
      <c r="K18" s="2">
        <f t="shared" si="9"/>
        <v>79.124166666666667</v>
      </c>
      <c r="L18" s="2">
        <f t="shared" si="10"/>
        <v>115.2899200758275</v>
      </c>
      <c r="M18" s="2">
        <f>SUMIF(A:A,A18,L:L)</f>
        <v>2951.1842201851746</v>
      </c>
      <c r="N18" s="3">
        <f t="shared" si="11"/>
        <v>3.9065646694394947E-2</v>
      </c>
      <c r="O18" s="6">
        <f t="shared" si="12"/>
        <v>25.597937948470666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19</v>
      </c>
      <c r="B19" s="5">
        <v>0.68333333333333324</v>
      </c>
      <c r="C19" s="1" t="s">
        <v>19</v>
      </c>
      <c r="D19" s="1">
        <v>4</v>
      </c>
      <c r="E19" s="1">
        <v>5</v>
      </c>
      <c r="F19" s="1" t="s">
        <v>24</v>
      </c>
      <c r="G19" s="1">
        <v>32.99</v>
      </c>
      <c r="H19" s="1">
        <f>1+COUNTIFS(A:A,A19,G:G,"&gt;"&amp;G19)</f>
        <v>12</v>
      </c>
      <c r="I19" s="2">
        <f>AVERAGEIF(A:A,A19,G:G)</f>
        <v>52.165833333333332</v>
      </c>
      <c r="J19" s="2">
        <f t="shared" si="8"/>
        <v>-19.17583333333333</v>
      </c>
      <c r="K19" s="2">
        <f t="shared" si="9"/>
        <v>70.82416666666667</v>
      </c>
      <c r="L19" s="2">
        <f t="shared" si="10"/>
        <v>70.066864971397123</v>
      </c>
      <c r="M19" s="2">
        <f>SUMIF(A:A,A19,L:L)</f>
        <v>2951.1842201851746</v>
      </c>
      <c r="N19" s="3">
        <f t="shared" si="11"/>
        <v>2.3741948907208755E-2</v>
      </c>
      <c r="O19" s="6">
        <f t="shared" si="12"/>
        <v>42.119541403628013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27</v>
      </c>
      <c r="B21" s="5">
        <v>0.71111111111111114</v>
      </c>
      <c r="C21" s="1" t="s">
        <v>19</v>
      </c>
      <c r="D21" s="1">
        <v>5</v>
      </c>
      <c r="E21" s="1">
        <v>16</v>
      </c>
      <c r="F21" s="1" t="s">
        <v>44</v>
      </c>
      <c r="G21" s="1">
        <v>61.56</v>
      </c>
      <c r="H21" s="1">
        <f>1+COUNTIFS(A:A,A21,G:G,"&gt;"&amp;G21)</f>
        <v>1</v>
      </c>
      <c r="I21" s="2">
        <f>AVERAGEIF(A:A,A21,G:G)</f>
        <v>49.112307692307681</v>
      </c>
      <c r="J21" s="2">
        <f t="shared" ref="J21:J33" si="16">G21-I21</f>
        <v>12.447692307692321</v>
      </c>
      <c r="K21" s="2">
        <f t="shared" ref="K21:K33" si="17">90+J21</f>
        <v>102.44769230769232</v>
      </c>
      <c r="L21" s="2">
        <f t="shared" ref="L21:L33" si="18">EXP(0.06*K21)</f>
        <v>467.24864129778666</v>
      </c>
      <c r="M21" s="2">
        <f>SUMIF(A:A,A21,L:L)</f>
        <v>3439.2372742361631</v>
      </c>
      <c r="N21" s="3">
        <f t="shared" ref="N21:N33" si="19">L21/M21</f>
        <v>0.13585821623823852</v>
      </c>
      <c r="O21" s="6">
        <f t="shared" ref="O21:O33" si="20">1/N21</f>
        <v>7.3606148210161839</v>
      </c>
      <c r="P21" s="3">
        <f t="shared" ref="P21:P33" si="21">IF(O21&gt;21,"",N21)</f>
        <v>0.13585821623823852</v>
      </c>
      <c r="Q21" s="3">
        <f>IF(ISNUMBER(P21),SUMIF(A:A,A21,P:P),"")</f>
        <v>0.9076720391992118</v>
      </c>
      <c r="R21" s="3">
        <f t="shared" ref="R21:R33" si="22">IFERROR(P21*(1/Q21),"")</f>
        <v>0.14967764828152977</v>
      </c>
      <c r="S21" s="7">
        <f t="shared" ref="S21:S33" si="23">IFERROR(1/R21,"")</f>
        <v>6.6810242643517004</v>
      </c>
    </row>
    <row r="22" spans="1:19" x14ac:dyDescent="0.3">
      <c r="A22" s="1">
        <v>27</v>
      </c>
      <c r="B22" s="5">
        <v>0.71111111111111114</v>
      </c>
      <c r="C22" s="1" t="s">
        <v>19</v>
      </c>
      <c r="D22" s="1">
        <v>5</v>
      </c>
      <c r="E22" s="1">
        <v>4</v>
      </c>
      <c r="F22" s="1" t="s">
        <v>35</v>
      </c>
      <c r="G22" s="1">
        <v>61.04</v>
      </c>
      <c r="H22" s="1">
        <f>1+COUNTIFS(A:A,A22,G:G,"&gt;"&amp;G22)</f>
        <v>2</v>
      </c>
      <c r="I22" s="2">
        <f>AVERAGEIF(A:A,A22,G:G)</f>
        <v>49.112307692307681</v>
      </c>
      <c r="J22" s="2">
        <f t="shared" si="16"/>
        <v>11.927692307692318</v>
      </c>
      <c r="K22" s="2">
        <f t="shared" si="17"/>
        <v>101.92769230769233</v>
      </c>
      <c r="L22" s="2">
        <f t="shared" si="18"/>
        <v>452.89555612142726</v>
      </c>
      <c r="M22" s="2">
        <f>SUMIF(A:A,A22,L:L)</f>
        <v>3439.2372742361631</v>
      </c>
      <c r="N22" s="3">
        <f t="shared" si="19"/>
        <v>0.13168488243429294</v>
      </c>
      <c r="O22" s="6">
        <f t="shared" si="20"/>
        <v>7.5938861129254676</v>
      </c>
      <c r="P22" s="3">
        <f t="shared" si="21"/>
        <v>0.13168488243429294</v>
      </c>
      <c r="Q22" s="3">
        <f>IF(ISNUMBER(P22),SUMIF(A:A,A22,P:P),"")</f>
        <v>0.9076720391992118</v>
      </c>
      <c r="R22" s="3">
        <f t="shared" si="22"/>
        <v>0.14507980498162215</v>
      </c>
      <c r="S22" s="7">
        <f t="shared" si="23"/>
        <v>6.892758093565635</v>
      </c>
    </row>
    <row r="23" spans="1:19" x14ac:dyDescent="0.3">
      <c r="A23" s="1">
        <v>27</v>
      </c>
      <c r="B23" s="5">
        <v>0.71111111111111114</v>
      </c>
      <c r="C23" s="1" t="s">
        <v>19</v>
      </c>
      <c r="D23" s="1">
        <v>5</v>
      </c>
      <c r="E23" s="1">
        <v>5</v>
      </c>
      <c r="F23" s="1" t="s">
        <v>36</v>
      </c>
      <c r="G23" s="1">
        <v>59.17</v>
      </c>
      <c r="H23" s="1">
        <f>1+COUNTIFS(A:A,A23,G:G,"&gt;"&amp;G23)</f>
        <v>3</v>
      </c>
      <c r="I23" s="2">
        <f>AVERAGEIF(A:A,A23,G:G)</f>
        <v>49.112307692307681</v>
      </c>
      <c r="J23" s="2">
        <f t="shared" si="16"/>
        <v>10.057692307692321</v>
      </c>
      <c r="K23" s="2">
        <f t="shared" si="17"/>
        <v>100.05769230769232</v>
      </c>
      <c r="L23" s="2">
        <f t="shared" si="18"/>
        <v>404.8276975611866</v>
      </c>
      <c r="M23" s="2">
        <f>SUMIF(A:A,A23,L:L)</f>
        <v>3439.2372742361631</v>
      </c>
      <c r="N23" s="3">
        <f t="shared" si="19"/>
        <v>0.11770856887188649</v>
      </c>
      <c r="O23" s="6">
        <f t="shared" si="20"/>
        <v>8.4955582213253802</v>
      </c>
      <c r="P23" s="3">
        <f t="shared" si="21"/>
        <v>0.11770856887188649</v>
      </c>
      <c r="Q23" s="3">
        <f>IF(ISNUMBER(P23),SUMIF(A:A,A23,P:P),"")</f>
        <v>0.9076720391992118</v>
      </c>
      <c r="R23" s="3">
        <f t="shared" si="22"/>
        <v>0.1296818275637687</v>
      </c>
      <c r="S23" s="7">
        <f t="shared" si="23"/>
        <v>7.7111806548860367</v>
      </c>
    </row>
    <row r="24" spans="1:19" x14ac:dyDescent="0.3">
      <c r="A24" s="1">
        <v>27</v>
      </c>
      <c r="B24" s="5">
        <v>0.71111111111111114</v>
      </c>
      <c r="C24" s="1" t="s">
        <v>19</v>
      </c>
      <c r="D24" s="1">
        <v>5</v>
      </c>
      <c r="E24" s="1">
        <v>3</v>
      </c>
      <c r="F24" s="1" t="s">
        <v>34</v>
      </c>
      <c r="G24" s="1">
        <v>56.45</v>
      </c>
      <c r="H24" s="1">
        <f>1+COUNTIFS(A:A,A24,G:G,"&gt;"&amp;G24)</f>
        <v>4</v>
      </c>
      <c r="I24" s="2">
        <f>AVERAGEIF(A:A,A24,G:G)</f>
        <v>49.112307692307681</v>
      </c>
      <c r="J24" s="2">
        <f t="shared" si="16"/>
        <v>7.3376923076923219</v>
      </c>
      <c r="K24" s="2">
        <f t="shared" si="17"/>
        <v>97.337692307692322</v>
      </c>
      <c r="L24" s="2">
        <f t="shared" si="18"/>
        <v>343.86926394351843</v>
      </c>
      <c r="M24" s="2">
        <f>SUMIF(A:A,A24,L:L)</f>
        <v>3439.2372742361631</v>
      </c>
      <c r="N24" s="3">
        <f t="shared" si="19"/>
        <v>9.9984164081813764E-2</v>
      </c>
      <c r="O24" s="6">
        <f t="shared" si="20"/>
        <v>10.001583842634647</v>
      </c>
      <c r="P24" s="3">
        <f t="shared" si="21"/>
        <v>9.9984164081813764E-2</v>
      </c>
      <c r="Q24" s="3">
        <f>IF(ISNUMBER(P24),SUMIF(A:A,A24,P:P),"")</f>
        <v>0.9076720391992118</v>
      </c>
      <c r="R24" s="3">
        <f t="shared" si="22"/>
        <v>0.11015450489146299</v>
      </c>
      <c r="S24" s="7">
        <f t="shared" si="23"/>
        <v>9.078158001666079</v>
      </c>
    </row>
    <row r="25" spans="1:19" x14ac:dyDescent="0.3">
      <c r="A25" s="1">
        <v>27</v>
      </c>
      <c r="B25" s="5">
        <v>0.71111111111111114</v>
      </c>
      <c r="C25" s="1" t="s">
        <v>19</v>
      </c>
      <c r="D25" s="1">
        <v>5</v>
      </c>
      <c r="E25" s="1">
        <v>7</v>
      </c>
      <c r="F25" s="1" t="s">
        <v>38</v>
      </c>
      <c r="G25" s="1">
        <v>55.52</v>
      </c>
      <c r="H25" s="1">
        <f>1+COUNTIFS(A:A,A25,G:G,"&gt;"&amp;G25)</f>
        <v>5</v>
      </c>
      <c r="I25" s="2">
        <f>AVERAGEIF(A:A,A25,G:G)</f>
        <v>49.112307692307681</v>
      </c>
      <c r="J25" s="2">
        <f t="shared" si="16"/>
        <v>6.4076923076923222</v>
      </c>
      <c r="K25" s="2">
        <f t="shared" si="17"/>
        <v>96.407692307692315</v>
      </c>
      <c r="L25" s="2">
        <f t="shared" si="18"/>
        <v>325.20688156102898</v>
      </c>
      <c r="M25" s="2">
        <f>SUMIF(A:A,A25,L:L)</f>
        <v>3439.2372742361631</v>
      </c>
      <c r="N25" s="3">
        <f t="shared" si="19"/>
        <v>9.4557849787568302E-2</v>
      </c>
      <c r="O25" s="6">
        <f t="shared" si="20"/>
        <v>10.575536586825729</v>
      </c>
      <c r="P25" s="3">
        <f t="shared" si="21"/>
        <v>9.4557849787568302E-2</v>
      </c>
      <c r="Q25" s="3">
        <f>IF(ISNUMBER(P25),SUMIF(A:A,A25,P:P),"")</f>
        <v>0.9076720391992118</v>
      </c>
      <c r="R25" s="3">
        <f t="shared" si="22"/>
        <v>0.10417622853182897</v>
      </c>
      <c r="S25" s="7">
        <f t="shared" si="23"/>
        <v>9.5991188593899803</v>
      </c>
    </row>
    <row r="26" spans="1:19" x14ac:dyDescent="0.3">
      <c r="A26" s="1">
        <v>27</v>
      </c>
      <c r="B26" s="5">
        <v>0.71111111111111114</v>
      </c>
      <c r="C26" s="1" t="s">
        <v>19</v>
      </c>
      <c r="D26" s="1">
        <v>5</v>
      </c>
      <c r="E26" s="1">
        <v>9</v>
      </c>
      <c r="F26" s="1" t="s">
        <v>40</v>
      </c>
      <c r="G26" s="1">
        <v>54.71</v>
      </c>
      <c r="H26" s="1">
        <f>1+COUNTIFS(A:A,A26,G:G,"&gt;"&amp;G26)</f>
        <v>6</v>
      </c>
      <c r="I26" s="2">
        <f>AVERAGEIF(A:A,A26,G:G)</f>
        <v>49.112307692307681</v>
      </c>
      <c r="J26" s="2">
        <f t="shared" si="16"/>
        <v>5.59769230769232</v>
      </c>
      <c r="K26" s="2">
        <f t="shared" si="17"/>
        <v>95.597692307692313</v>
      </c>
      <c r="L26" s="2">
        <f t="shared" si="18"/>
        <v>309.77974298862836</v>
      </c>
      <c r="M26" s="2">
        <f>SUMIF(A:A,A26,L:L)</f>
        <v>3439.2372742361631</v>
      </c>
      <c r="N26" s="3">
        <f t="shared" si="19"/>
        <v>9.0072221916537826E-2</v>
      </c>
      <c r="O26" s="6">
        <f t="shared" si="20"/>
        <v>11.102201974395769</v>
      </c>
      <c r="P26" s="3">
        <f t="shared" si="21"/>
        <v>9.0072221916537826E-2</v>
      </c>
      <c r="Q26" s="3">
        <f>IF(ISNUMBER(P26),SUMIF(A:A,A26,P:P),"")</f>
        <v>0.9076720391992118</v>
      </c>
      <c r="R26" s="3">
        <f t="shared" si="22"/>
        <v>9.9234324763384257E-2</v>
      </c>
      <c r="S26" s="7">
        <f t="shared" si="23"/>
        <v>10.077158305701321</v>
      </c>
    </row>
    <row r="27" spans="1:19" x14ac:dyDescent="0.3">
      <c r="A27" s="1">
        <v>27</v>
      </c>
      <c r="B27" s="5">
        <v>0.71111111111111114</v>
      </c>
      <c r="C27" s="1" t="s">
        <v>19</v>
      </c>
      <c r="D27" s="1">
        <v>5</v>
      </c>
      <c r="E27" s="1">
        <v>13</v>
      </c>
      <c r="F27" s="1" t="s">
        <v>42</v>
      </c>
      <c r="G27" s="1">
        <v>50.12</v>
      </c>
      <c r="H27" s="1">
        <f>1+COUNTIFS(A:A,A27,G:G,"&gt;"&amp;G27)</f>
        <v>7</v>
      </c>
      <c r="I27" s="2">
        <f>AVERAGEIF(A:A,A27,G:G)</f>
        <v>49.112307692307681</v>
      </c>
      <c r="J27" s="2">
        <f t="shared" si="16"/>
        <v>1.0076923076923165</v>
      </c>
      <c r="K27" s="2">
        <f t="shared" si="17"/>
        <v>91.007692307692309</v>
      </c>
      <c r="L27" s="2">
        <f t="shared" si="18"/>
        <v>235.20595591260675</v>
      </c>
      <c r="M27" s="2">
        <f>SUMIF(A:A,A27,L:L)</f>
        <v>3439.2372742361631</v>
      </c>
      <c r="N27" s="3">
        <f t="shared" si="19"/>
        <v>6.8388987777775467E-2</v>
      </c>
      <c r="O27" s="6">
        <f t="shared" si="20"/>
        <v>14.622237183118134</v>
      </c>
      <c r="P27" s="3">
        <f t="shared" si="21"/>
        <v>6.8388987777775467E-2</v>
      </c>
      <c r="Q27" s="3">
        <f>IF(ISNUMBER(P27),SUMIF(A:A,A27,P:P),"")</f>
        <v>0.9076720391992118</v>
      </c>
      <c r="R27" s="3">
        <f t="shared" si="22"/>
        <v>7.5345482535863109E-2</v>
      </c>
      <c r="S27" s="7">
        <f t="shared" si="23"/>
        <v>13.272195841655375</v>
      </c>
    </row>
    <row r="28" spans="1:19" x14ac:dyDescent="0.3">
      <c r="A28" s="1">
        <v>27</v>
      </c>
      <c r="B28" s="5">
        <v>0.71111111111111114</v>
      </c>
      <c r="C28" s="1" t="s">
        <v>19</v>
      </c>
      <c r="D28" s="1">
        <v>5</v>
      </c>
      <c r="E28" s="1">
        <v>11</v>
      </c>
      <c r="F28" s="1" t="s">
        <v>41</v>
      </c>
      <c r="G28" s="1">
        <v>50.07</v>
      </c>
      <c r="H28" s="1">
        <f>1+COUNTIFS(A:A,A28,G:G,"&gt;"&amp;G28)</f>
        <v>8</v>
      </c>
      <c r="I28" s="2">
        <f>AVERAGEIF(A:A,A28,G:G)</f>
        <v>49.112307692307681</v>
      </c>
      <c r="J28" s="2">
        <f t="shared" si="16"/>
        <v>0.95769230769231939</v>
      </c>
      <c r="K28" s="2">
        <f t="shared" si="17"/>
        <v>90.957692307692326</v>
      </c>
      <c r="L28" s="2">
        <f t="shared" si="18"/>
        <v>234.50139541403749</v>
      </c>
      <c r="M28" s="2">
        <f>SUMIF(A:A,A28,L:L)</f>
        <v>3439.2372742361631</v>
      </c>
      <c r="N28" s="3">
        <f t="shared" si="19"/>
        <v>6.8184128257367485E-2</v>
      </c>
      <c r="O28" s="6">
        <f t="shared" si="20"/>
        <v>14.666169760584234</v>
      </c>
      <c r="P28" s="3">
        <f t="shared" si="21"/>
        <v>6.8184128257367485E-2</v>
      </c>
      <c r="Q28" s="3">
        <f>IF(ISNUMBER(P28),SUMIF(A:A,A28,P:P),"")</f>
        <v>0.9076720391992118</v>
      </c>
      <c r="R28" s="3">
        <f t="shared" si="22"/>
        <v>7.5119784804126524E-2</v>
      </c>
      <c r="S28" s="7">
        <f t="shared" si="23"/>
        <v>13.312072213831307</v>
      </c>
    </row>
    <row r="29" spans="1:19" x14ac:dyDescent="0.3">
      <c r="A29" s="1">
        <v>27</v>
      </c>
      <c r="B29" s="5">
        <v>0.71111111111111114</v>
      </c>
      <c r="C29" s="1" t="s">
        <v>19</v>
      </c>
      <c r="D29" s="1">
        <v>5</v>
      </c>
      <c r="E29" s="1">
        <v>8</v>
      </c>
      <c r="F29" s="1" t="s">
        <v>39</v>
      </c>
      <c r="G29" s="1">
        <v>45.89</v>
      </c>
      <c r="H29" s="1">
        <f>1+COUNTIFS(A:A,A29,G:G,"&gt;"&amp;G29)</f>
        <v>9</v>
      </c>
      <c r="I29" s="2">
        <f>AVERAGEIF(A:A,A29,G:G)</f>
        <v>49.112307692307681</v>
      </c>
      <c r="J29" s="2">
        <f t="shared" si="16"/>
        <v>-3.2223076923076803</v>
      </c>
      <c r="K29" s="2">
        <f t="shared" si="17"/>
        <v>86.77769230769232</v>
      </c>
      <c r="L29" s="2">
        <f t="shared" si="18"/>
        <v>182.48382490946278</v>
      </c>
      <c r="M29" s="2">
        <f>SUMIF(A:A,A29,L:L)</f>
        <v>3439.2372742361631</v>
      </c>
      <c r="N29" s="3">
        <f t="shared" si="19"/>
        <v>5.3059387985957294E-2</v>
      </c>
      <c r="O29" s="6">
        <f t="shared" si="20"/>
        <v>18.846806153600191</v>
      </c>
      <c r="P29" s="3">
        <f t="shared" si="21"/>
        <v>5.3059387985957294E-2</v>
      </c>
      <c r="Q29" s="3">
        <f>IF(ISNUMBER(P29),SUMIF(A:A,A29,P:P),"")</f>
        <v>0.9076720391992118</v>
      </c>
      <c r="R29" s="3">
        <f t="shared" si="22"/>
        <v>5.8456563267905243E-2</v>
      </c>
      <c r="S29" s="7">
        <f t="shared" si="23"/>
        <v>17.106718973830539</v>
      </c>
    </row>
    <row r="30" spans="1:19" x14ac:dyDescent="0.3">
      <c r="A30" s="1">
        <v>27</v>
      </c>
      <c r="B30" s="5">
        <v>0.71111111111111114</v>
      </c>
      <c r="C30" s="1" t="s">
        <v>19</v>
      </c>
      <c r="D30" s="1">
        <v>5</v>
      </c>
      <c r="E30" s="1">
        <v>6</v>
      </c>
      <c r="F30" s="1" t="s">
        <v>37</v>
      </c>
      <c r="G30" s="1">
        <v>44.28</v>
      </c>
      <c r="H30" s="1">
        <f>1+COUNTIFS(A:A,A30,G:G,"&gt;"&amp;G30)</f>
        <v>10</v>
      </c>
      <c r="I30" s="2">
        <f>AVERAGEIF(A:A,A30,G:G)</f>
        <v>49.112307692307681</v>
      </c>
      <c r="J30" s="2">
        <f t="shared" si="16"/>
        <v>-4.8323076923076798</v>
      </c>
      <c r="K30" s="2">
        <f t="shared" si="17"/>
        <v>85.16769230769232</v>
      </c>
      <c r="L30" s="2">
        <f t="shared" si="18"/>
        <v>165.68055028619307</v>
      </c>
      <c r="M30" s="2">
        <f>SUMIF(A:A,A30,L:L)</f>
        <v>3439.2372742361631</v>
      </c>
      <c r="N30" s="3">
        <f t="shared" si="19"/>
        <v>4.8173631847773533E-2</v>
      </c>
      <c r="O30" s="6">
        <f t="shared" si="20"/>
        <v>20.758243911523095</v>
      </c>
      <c r="P30" s="3">
        <f t="shared" si="21"/>
        <v>4.8173631847773533E-2</v>
      </c>
      <c r="Q30" s="3">
        <f>IF(ISNUMBER(P30),SUMIF(A:A,A30,P:P),"")</f>
        <v>0.9076720391992118</v>
      </c>
      <c r="R30" s="3">
        <f t="shared" si="22"/>
        <v>5.3073830378508116E-2</v>
      </c>
      <c r="S30" s="7">
        <f t="shared" si="23"/>
        <v>18.841677581366788</v>
      </c>
    </row>
    <row r="31" spans="1:19" x14ac:dyDescent="0.3">
      <c r="A31" s="1">
        <v>27</v>
      </c>
      <c r="B31" s="5">
        <v>0.71111111111111114</v>
      </c>
      <c r="C31" s="1" t="s">
        <v>19</v>
      </c>
      <c r="D31" s="1">
        <v>5</v>
      </c>
      <c r="E31" s="1">
        <v>1</v>
      </c>
      <c r="F31" s="1" t="s">
        <v>32</v>
      </c>
      <c r="G31" s="1">
        <v>43.56</v>
      </c>
      <c r="H31" s="1">
        <f>1+COUNTIFS(A:A,A31,G:G,"&gt;"&amp;G31)</f>
        <v>11</v>
      </c>
      <c r="I31" s="2">
        <f>AVERAGEIF(A:A,A31,G:G)</f>
        <v>49.112307692307681</v>
      </c>
      <c r="J31" s="2">
        <f t="shared" si="16"/>
        <v>-5.5523076923076786</v>
      </c>
      <c r="K31" s="2">
        <f t="shared" si="17"/>
        <v>84.447692307692321</v>
      </c>
      <c r="L31" s="2">
        <f t="shared" si="18"/>
        <v>158.67554794840547</v>
      </c>
      <c r="M31" s="2">
        <f>SUMIF(A:A,A31,L:L)</f>
        <v>3439.2372742361631</v>
      </c>
      <c r="N31" s="3">
        <f t="shared" si="19"/>
        <v>4.6136842356608414E-2</v>
      </c>
      <c r="O31" s="6">
        <f t="shared" si="20"/>
        <v>21.674651946716178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27</v>
      </c>
      <c r="B32" s="5">
        <v>0.71111111111111114</v>
      </c>
      <c r="C32" s="1" t="s">
        <v>19</v>
      </c>
      <c r="D32" s="1">
        <v>5</v>
      </c>
      <c r="E32" s="1">
        <v>15</v>
      </c>
      <c r="F32" s="1" t="s">
        <v>43</v>
      </c>
      <c r="G32" s="1">
        <v>40.03</v>
      </c>
      <c r="H32" s="1">
        <f>1+COUNTIFS(A:A,A32,G:G,"&gt;"&amp;G32)</f>
        <v>12</v>
      </c>
      <c r="I32" s="2">
        <f>AVERAGEIF(A:A,A32,G:G)</f>
        <v>49.112307692307681</v>
      </c>
      <c r="J32" s="2">
        <f t="shared" si="16"/>
        <v>-9.0823076923076798</v>
      </c>
      <c r="K32" s="2">
        <f t="shared" si="17"/>
        <v>80.91769230769232</v>
      </c>
      <c r="L32" s="2">
        <f t="shared" si="18"/>
        <v>128.3885918080415</v>
      </c>
      <c r="M32" s="2">
        <f>SUMIF(A:A,A32,L:L)</f>
        <v>3439.2372742361631</v>
      </c>
      <c r="N32" s="3">
        <f t="shared" si="19"/>
        <v>3.733054208554306E-2</v>
      </c>
      <c r="O32" s="6">
        <f t="shared" si="20"/>
        <v>26.787717084538894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27</v>
      </c>
      <c r="B33" s="5">
        <v>0.71111111111111114</v>
      </c>
      <c r="C33" s="1" t="s">
        <v>19</v>
      </c>
      <c r="D33" s="1">
        <v>5</v>
      </c>
      <c r="E33" s="1">
        <v>2</v>
      </c>
      <c r="F33" s="1" t="s">
        <v>33</v>
      </c>
      <c r="G33" s="1">
        <v>16.059999999999999</v>
      </c>
      <c r="H33" s="1">
        <f>1+COUNTIFS(A:A,A33,G:G,"&gt;"&amp;G33)</f>
        <v>13</v>
      </c>
      <c r="I33" s="2">
        <f>AVERAGEIF(A:A,A33,G:G)</f>
        <v>49.112307692307681</v>
      </c>
      <c r="J33" s="2">
        <f t="shared" si="16"/>
        <v>-33.052307692307679</v>
      </c>
      <c r="K33" s="2">
        <f t="shared" si="17"/>
        <v>56.947692307692321</v>
      </c>
      <c r="L33" s="2">
        <f t="shared" si="18"/>
        <v>30.473624483839373</v>
      </c>
      <c r="M33" s="2">
        <f>SUMIF(A:A,A33,L:L)</f>
        <v>3439.2372742361631</v>
      </c>
      <c r="N33" s="3">
        <f t="shared" si="19"/>
        <v>8.8605763586367872E-3</v>
      </c>
      <c r="O33" s="6">
        <f t="shared" si="20"/>
        <v>112.85947544769553</v>
      </c>
      <c r="P33" s="3" t="str">
        <f t="shared" si="21"/>
        <v/>
      </c>
      <c r="Q33" s="3" t="str">
        <f>IF(ISNUMBER(P33),SUMIF(A:A,A33,P:P),"")</f>
        <v/>
      </c>
      <c r="R33" s="3" t="str">
        <f t="shared" si="22"/>
        <v/>
      </c>
      <c r="S33" s="7" t="str">
        <f t="shared" si="23"/>
        <v/>
      </c>
    </row>
    <row r="34" spans="1:19" x14ac:dyDescent="0.3">
      <c r="A34" s="1"/>
      <c r="B34" s="5"/>
      <c r="C34" s="1"/>
      <c r="D34" s="1"/>
      <c r="E34" s="1"/>
      <c r="F34" s="1"/>
      <c r="G34" s="1"/>
      <c r="H34" s="1"/>
      <c r="I34" s="2"/>
      <c r="J34" s="2"/>
      <c r="K34" s="2"/>
      <c r="L34" s="2"/>
      <c r="M34" s="2"/>
      <c r="N34" s="3"/>
      <c r="O34" s="6"/>
      <c r="P34" s="3"/>
      <c r="Q34" s="3"/>
      <c r="R34" s="3"/>
      <c r="S34" s="7"/>
    </row>
    <row r="35" spans="1:19" x14ac:dyDescent="0.3">
      <c r="A35" s="1">
        <v>35</v>
      </c>
      <c r="B35" s="5">
        <v>0.73888888888888893</v>
      </c>
      <c r="C35" s="1" t="s">
        <v>19</v>
      </c>
      <c r="D35" s="1">
        <v>6</v>
      </c>
      <c r="E35" s="1">
        <v>6</v>
      </c>
      <c r="F35" s="1" t="s">
        <v>49</v>
      </c>
      <c r="G35" s="1">
        <v>71.510000000000005</v>
      </c>
      <c r="H35" s="1">
        <f>1+COUNTIFS(A:A,A35,G:G,"&gt;"&amp;G35)</f>
        <v>1</v>
      </c>
      <c r="I35" s="2">
        <f>AVERAGEIF(A:A,A35,G:G)</f>
        <v>48.447499999999998</v>
      </c>
      <c r="J35" s="2">
        <f t="shared" ref="J35:J45" si="24">G35-I35</f>
        <v>23.062500000000007</v>
      </c>
      <c r="K35" s="2">
        <f t="shared" ref="K35:K45" si="25">90+J35</f>
        <v>113.0625</v>
      </c>
      <c r="L35" s="2">
        <f t="shared" ref="L35:L45" si="26">EXP(0.06*K35)</f>
        <v>883.37517754865905</v>
      </c>
      <c r="M35" s="2">
        <f>SUMIF(A:A,A35,L:L)</f>
        <v>2417.4882206429811</v>
      </c>
      <c r="N35" s="3">
        <f t="shared" ref="N35:N45" si="27">L35/M35</f>
        <v>0.36541033375281851</v>
      </c>
      <c r="O35" s="6">
        <f t="shared" ref="O35:O45" si="28">1/N35</f>
        <v>2.7366494804070021</v>
      </c>
      <c r="P35" s="3">
        <f t="shared" ref="P35:P45" si="29">IF(O35&gt;21,"",N35)</f>
        <v>0.36541033375281851</v>
      </c>
      <c r="Q35" s="3">
        <f>IF(ISNUMBER(P35),SUMIF(A:A,A35,P:P),"")</f>
        <v>0.98088982483787546</v>
      </c>
      <c r="R35" s="3">
        <f t="shared" ref="R35:R45" si="30">IFERROR(P35*(1/Q35),"")</f>
        <v>0.37252943653810938</v>
      </c>
      <c r="S35" s="7">
        <f t="shared" ref="S35:S45" si="31">IFERROR(1/R35,"")</f>
        <v>2.684351629479087</v>
      </c>
    </row>
    <row r="36" spans="1:19" x14ac:dyDescent="0.3">
      <c r="A36" s="1">
        <v>35</v>
      </c>
      <c r="B36" s="5">
        <v>0.73888888888888893</v>
      </c>
      <c r="C36" s="1" t="s">
        <v>19</v>
      </c>
      <c r="D36" s="1">
        <v>6</v>
      </c>
      <c r="E36" s="1">
        <v>3</v>
      </c>
      <c r="F36" s="1" t="s">
        <v>47</v>
      </c>
      <c r="G36" s="1">
        <v>58.71</v>
      </c>
      <c r="H36" s="1">
        <f>1+COUNTIFS(A:A,A36,G:G,"&gt;"&amp;G36)</f>
        <v>2</v>
      </c>
      <c r="I36" s="2">
        <f>AVERAGEIF(A:A,A36,G:G)</f>
        <v>48.447499999999998</v>
      </c>
      <c r="J36" s="2">
        <f t="shared" si="24"/>
        <v>10.262500000000003</v>
      </c>
      <c r="K36" s="2">
        <f t="shared" si="25"/>
        <v>100.2625</v>
      </c>
      <c r="L36" s="2">
        <f t="shared" si="26"/>
        <v>409.83309850376213</v>
      </c>
      <c r="M36" s="2">
        <f>SUMIF(A:A,A36,L:L)</f>
        <v>2417.4882206429811</v>
      </c>
      <c r="N36" s="3">
        <f t="shared" si="27"/>
        <v>0.16952847794838832</v>
      </c>
      <c r="O36" s="6">
        <f t="shared" si="28"/>
        <v>5.8987139629982552</v>
      </c>
      <c r="P36" s="3">
        <f t="shared" si="29"/>
        <v>0.16952847794838832</v>
      </c>
      <c r="Q36" s="3">
        <f>IF(ISNUMBER(P36),SUMIF(A:A,A36,P:P),"")</f>
        <v>0.98088982483787546</v>
      </c>
      <c r="R36" s="3">
        <f t="shared" si="30"/>
        <v>0.17283131464474977</v>
      </c>
      <c r="S36" s="7">
        <f t="shared" si="31"/>
        <v>5.7859885059340881</v>
      </c>
    </row>
    <row r="37" spans="1:19" x14ac:dyDescent="0.3">
      <c r="A37" s="1">
        <v>35</v>
      </c>
      <c r="B37" s="5">
        <v>0.73888888888888893</v>
      </c>
      <c r="C37" s="1" t="s">
        <v>19</v>
      </c>
      <c r="D37" s="1">
        <v>6</v>
      </c>
      <c r="E37" s="1">
        <v>2</v>
      </c>
      <c r="F37" s="1" t="s">
        <v>46</v>
      </c>
      <c r="G37" s="1">
        <v>55.44</v>
      </c>
      <c r="H37" s="1">
        <f>1+COUNTIFS(A:A,A37,G:G,"&gt;"&amp;G37)</f>
        <v>3</v>
      </c>
      <c r="I37" s="2">
        <f>AVERAGEIF(A:A,A37,G:G)</f>
        <v>48.447499999999998</v>
      </c>
      <c r="J37" s="2">
        <f t="shared" si="24"/>
        <v>6.9924999999999997</v>
      </c>
      <c r="K37" s="2">
        <f t="shared" si="25"/>
        <v>96.992500000000007</v>
      </c>
      <c r="L37" s="2">
        <f t="shared" si="26"/>
        <v>336.8204503192411</v>
      </c>
      <c r="M37" s="2">
        <f>SUMIF(A:A,A37,L:L)</f>
        <v>2417.4882206429811</v>
      </c>
      <c r="N37" s="3">
        <f t="shared" si="27"/>
        <v>0.13932661489025031</v>
      </c>
      <c r="O37" s="6">
        <f t="shared" si="28"/>
        <v>7.1773795752356087</v>
      </c>
      <c r="P37" s="3">
        <f t="shared" si="29"/>
        <v>0.13932661489025031</v>
      </c>
      <c r="Q37" s="3">
        <f>IF(ISNUMBER(P37),SUMIF(A:A,A37,P:P),"")</f>
        <v>0.98088982483787546</v>
      </c>
      <c r="R37" s="3">
        <f t="shared" si="30"/>
        <v>0.14204104412366461</v>
      </c>
      <c r="S37" s="7">
        <f t="shared" si="31"/>
        <v>7.0402185943478006</v>
      </c>
    </row>
    <row r="38" spans="1:19" x14ac:dyDescent="0.3">
      <c r="A38" s="1">
        <v>35</v>
      </c>
      <c r="B38" s="5">
        <v>0.73888888888888893</v>
      </c>
      <c r="C38" s="1" t="s">
        <v>19</v>
      </c>
      <c r="D38" s="1">
        <v>6</v>
      </c>
      <c r="E38" s="1">
        <v>7</v>
      </c>
      <c r="F38" s="1" t="s">
        <v>50</v>
      </c>
      <c r="G38" s="1">
        <v>51.71</v>
      </c>
      <c r="H38" s="1">
        <f>1+COUNTIFS(A:A,A38,G:G,"&gt;"&amp;G38)</f>
        <v>4</v>
      </c>
      <c r="I38" s="2">
        <f>AVERAGEIF(A:A,A38,G:G)</f>
        <v>48.447499999999998</v>
      </c>
      <c r="J38" s="2">
        <f t="shared" si="24"/>
        <v>3.2625000000000028</v>
      </c>
      <c r="K38" s="2">
        <f t="shared" si="25"/>
        <v>93.262500000000003</v>
      </c>
      <c r="L38" s="2">
        <f t="shared" si="26"/>
        <v>269.27953402684784</v>
      </c>
      <c r="M38" s="2">
        <f>SUMIF(A:A,A38,L:L)</f>
        <v>2417.4882206429811</v>
      </c>
      <c r="N38" s="3">
        <f t="shared" si="27"/>
        <v>0.11138814730407554</v>
      </c>
      <c r="O38" s="6">
        <f t="shared" si="28"/>
        <v>8.9776158792741807</v>
      </c>
      <c r="P38" s="3">
        <f t="shared" si="29"/>
        <v>0.11138814730407554</v>
      </c>
      <c r="Q38" s="3">
        <f>IF(ISNUMBER(P38),SUMIF(A:A,A38,P:P),"")</f>
        <v>0.98088982483787546</v>
      </c>
      <c r="R38" s="3">
        <f t="shared" si="30"/>
        <v>0.1135582656517883</v>
      </c>
      <c r="S38" s="7">
        <f t="shared" si="31"/>
        <v>8.8060520672829785</v>
      </c>
    </row>
    <row r="39" spans="1:19" x14ac:dyDescent="0.3">
      <c r="A39" s="1">
        <v>35</v>
      </c>
      <c r="B39" s="5">
        <v>0.73888888888888893</v>
      </c>
      <c r="C39" s="1" t="s">
        <v>19</v>
      </c>
      <c r="D39" s="1">
        <v>6</v>
      </c>
      <c r="E39" s="1">
        <v>1</v>
      </c>
      <c r="F39" s="1" t="s">
        <v>45</v>
      </c>
      <c r="G39" s="1">
        <v>45.47</v>
      </c>
      <c r="H39" s="1">
        <f>1+COUNTIFS(A:A,A39,G:G,"&gt;"&amp;G39)</f>
        <v>5</v>
      </c>
      <c r="I39" s="2">
        <f>AVERAGEIF(A:A,A39,G:G)</f>
        <v>48.447499999999998</v>
      </c>
      <c r="J39" s="2">
        <f t="shared" si="24"/>
        <v>-2.9774999999999991</v>
      </c>
      <c r="K39" s="2">
        <f t="shared" si="25"/>
        <v>87.022500000000008</v>
      </c>
      <c r="L39" s="2">
        <f t="shared" si="26"/>
        <v>185.18401381631429</v>
      </c>
      <c r="M39" s="2">
        <f>SUMIF(A:A,A39,L:L)</f>
        <v>2417.4882206429811</v>
      </c>
      <c r="N39" s="3">
        <f t="shared" si="27"/>
        <v>7.6601826736951276E-2</v>
      </c>
      <c r="O39" s="6">
        <f t="shared" si="28"/>
        <v>13.054518966420664</v>
      </c>
      <c r="P39" s="3">
        <f t="shared" si="29"/>
        <v>7.6601826736951276E-2</v>
      </c>
      <c r="Q39" s="3">
        <f>IF(ISNUMBER(P39),SUMIF(A:A,A39,P:P),"")</f>
        <v>0.98088982483787546</v>
      </c>
      <c r="R39" s="3">
        <f t="shared" si="30"/>
        <v>7.8094220979009824E-2</v>
      </c>
      <c r="S39" s="7">
        <f t="shared" si="31"/>
        <v>12.805044822315088</v>
      </c>
    </row>
    <row r="40" spans="1:19" x14ac:dyDescent="0.3">
      <c r="A40" s="1">
        <v>35</v>
      </c>
      <c r="B40" s="5">
        <v>0.73888888888888893</v>
      </c>
      <c r="C40" s="1" t="s">
        <v>19</v>
      </c>
      <c r="D40" s="1">
        <v>6</v>
      </c>
      <c r="E40" s="1">
        <v>4</v>
      </c>
      <c r="F40" s="1" t="s">
        <v>48</v>
      </c>
      <c r="G40" s="1">
        <v>41.52</v>
      </c>
      <c r="H40" s="1">
        <f>1+COUNTIFS(A:A,A40,G:G,"&gt;"&amp;G40)</f>
        <v>6</v>
      </c>
      <c r="I40" s="2">
        <f>AVERAGEIF(A:A,A40,G:G)</f>
        <v>48.447499999999998</v>
      </c>
      <c r="J40" s="2">
        <f t="shared" si="24"/>
        <v>-6.9274999999999949</v>
      </c>
      <c r="K40" s="2">
        <f t="shared" si="25"/>
        <v>83.072500000000005</v>
      </c>
      <c r="L40" s="2">
        <f t="shared" si="26"/>
        <v>146.10857358120464</v>
      </c>
      <c r="M40" s="2">
        <f>SUMIF(A:A,A40,L:L)</f>
        <v>2417.4882206429811</v>
      </c>
      <c r="N40" s="3">
        <f t="shared" si="27"/>
        <v>6.0438173941688961E-2</v>
      </c>
      <c r="O40" s="6">
        <f t="shared" si="28"/>
        <v>16.545834110818848</v>
      </c>
      <c r="P40" s="3">
        <f t="shared" si="29"/>
        <v>6.0438173941688961E-2</v>
      </c>
      <c r="Q40" s="3">
        <f>IF(ISNUMBER(P40),SUMIF(A:A,A40,P:P),"")</f>
        <v>0.98088982483787546</v>
      </c>
      <c r="R40" s="3">
        <f t="shared" si="30"/>
        <v>6.1615659996960795E-2</v>
      </c>
      <c r="S40" s="7">
        <f t="shared" si="31"/>
        <v>16.229640322757643</v>
      </c>
    </row>
    <row r="41" spans="1:19" x14ac:dyDescent="0.3">
      <c r="A41" s="1">
        <v>35</v>
      </c>
      <c r="B41" s="5">
        <v>0.73888888888888893</v>
      </c>
      <c r="C41" s="1" t="s">
        <v>19</v>
      </c>
      <c r="D41" s="1">
        <v>6</v>
      </c>
      <c r="E41" s="1">
        <v>9</v>
      </c>
      <c r="F41" s="1" t="s">
        <v>52</v>
      </c>
      <c r="G41" s="1">
        <v>40.89</v>
      </c>
      <c r="H41" s="1">
        <f>1+COUNTIFS(A:A,A41,G:G,"&gt;"&amp;G41)</f>
        <v>7</v>
      </c>
      <c r="I41" s="2">
        <f>AVERAGEIF(A:A,A41,G:G)</f>
        <v>48.447499999999998</v>
      </c>
      <c r="J41" s="2">
        <f t="shared" si="24"/>
        <v>-7.5574999999999974</v>
      </c>
      <c r="K41" s="2">
        <f t="shared" si="25"/>
        <v>82.442499999999995</v>
      </c>
      <c r="L41" s="2">
        <f t="shared" si="26"/>
        <v>140.68874949809182</v>
      </c>
      <c r="M41" s="2">
        <f>SUMIF(A:A,A41,L:L)</f>
        <v>2417.4882206429811</v>
      </c>
      <c r="N41" s="3">
        <f t="shared" si="27"/>
        <v>5.8196250263702516E-2</v>
      </c>
      <c r="O41" s="6">
        <f t="shared" si="28"/>
        <v>17.18323767371157</v>
      </c>
      <c r="P41" s="3">
        <f t="shared" si="29"/>
        <v>5.8196250263702516E-2</v>
      </c>
      <c r="Q41" s="3">
        <f>IF(ISNUMBER(P41),SUMIF(A:A,A41,P:P),"")</f>
        <v>0.98088982483787546</v>
      </c>
      <c r="R41" s="3">
        <f t="shared" si="30"/>
        <v>5.9330058065717402E-2</v>
      </c>
      <c r="S41" s="7">
        <f t="shared" si="31"/>
        <v>16.854862991914523</v>
      </c>
    </row>
    <row r="42" spans="1:19" x14ac:dyDescent="0.3">
      <c r="A42" s="1">
        <v>35</v>
      </c>
      <c r="B42" s="5">
        <v>0.73888888888888893</v>
      </c>
      <c r="C42" s="1" t="s">
        <v>19</v>
      </c>
      <c r="D42" s="1">
        <v>6</v>
      </c>
      <c r="E42" s="1">
        <v>8</v>
      </c>
      <c r="F42" s="1" t="s">
        <v>51</v>
      </c>
      <c r="G42" s="1">
        <v>22.33</v>
      </c>
      <c r="H42" s="1">
        <f>1+COUNTIFS(A:A,A42,G:G,"&gt;"&amp;G42)</f>
        <v>8</v>
      </c>
      <c r="I42" s="2">
        <f>AVERAGEIF(A:A,A42,G:G)</f>
        <v>48.447499999999998</v>
      </c>
      <c r="J42" s="2">
        <f t="shared" si="24"/>
        <v>-26.1175</v>
      </c>
      <c r="K42" s="2">
        <f t="shared" si="25"/>
        <v>63.8825</v>
      </c>
      <c r="L42" s="2">
        <f t="shared" si="26"/>
        <v>46.198623348859456</v>
      </c>
      <c r="M42" s="2">
        <f>SUMIF(A:A,A42,L:L)</f>
        <v>2417.4882206429811</v>
      </c>
      <c r="N42" s="3">
        <f t="shared" si="27"/>
        <v>1.9110175162124255E-2</v>
      </c>
      <c r="O42" s="6">
        <f t="shared" si="28"/>
        <v>52.328144117797905</v>
      </c>
      <c r="P42" s="3" t="str">
        <f t="shared" si="29"/>
        <v/>
      </c>
      <c r="Q42" s="3" t="str">
        <f>IF(ISNUMBER(P42),SUMIF(A:A,A42,P:P),"")</f>
        <v/>
      </c>
      <c r="R42" s="3" t="str">
        <f t="shared" si="30"/>
        <v/>
      </c>
      <c r="S42" s="7" t="str">
        <f t="shared" si="31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41</v>
      </c>
      <c r="B44" s="5">
        <v>0.7597222222222223</v>
      </c>
      <c r="C44" s="1" t="s">
        <v>19</v>
      </c>
      <c r="D44" s="1">
        <v>7</v>
      </c>
      <c r="E44" s="1">
        <v>1</v>
      </c>
      <c r="F44" s="1" t="s">
        <v>53</v>
      </c>
      <c r="G44" s="1">
        <v>76.069999999999993</v>
      </c>
      <c r="H44" s="1">
        <f>1+COUNTIFS(A:A,A44,G:G,"&gt;"&amp;G44)</f>
        <v>1</v>
      </c>
      <c r="I44" s="2">
        <f>AVERAGEIF(A:A,A44,G:G)</f>
        <v>56.371111111111105</v>
      </c>
      <c r="J44" s="2">
        <f t="shared" si="24"/>
        <v>19.698888888888888</v>
      </c>
      <c r="K44" s="2">
        <f t="shared" si="25"/>
        <v>109.69888888888889</v>
      </c>
      <c r="L44" s="2">
        <f t="shared" si="26"/>
        <v>721.9337194285547</v>
      </c>
      <c r="M44" s="2">
        <f>SUMIF(A:A,A44,L:L)</f>
        <v>2508.5032221723827</v>
      </c>
      <c r="N44" s="3">
        <f t="shared" si="27"/>
        <v>0.28779461515036631</v>
      </c>
      <c r="O44" s="6">
        <f t="shared" si="28"/>
        <v>3.47470017629594</v>
      </c>
      <c r="P44" s="3">
        <f t="shared" si="29"/>
        <v>0.28779461515036631</v>
      </c>
      <c r="Q44" s="3">
        <f>IF(ISNUMBER(P44),SUMIF(A:A,A44,P:P),"")</f>
        <v>0.9194187281991153</v>
      </c>
      <c r="R44" s="3">
        <f t="shared" si="30"/>
        <v>0.31301800401007235</v>
      </c>
      <c r="S44" s="7">
        <f t="shared" si="31"/>
        <v>3.1947044169632548</v>
      </c>
    </row>
    <row r="45" spans="1:19" x14ac:dyDescent="0.3">
      <c r="A45" s="1">
        <v>41</v>
      </c>
      <c r="B45" s="5">
        <v>0.7597222222222223</v>
      </c>
      <c r="C45" s="1" t="s">
        <v>19</v>
      </c>
      <c r="D45" s="1">
        <v>7</v>
      </c>
      <c r="E45" s="1">
        <v>9</v>
      </c>
      <c r="F45" s="1" t="s">
        <v>59</v>
      </c>
      <c r="G45" s="1">
        <v>70.98</v>
      </c>
      <c r="H45" s="1">
        <f>1+COUNTIFS(A:A,A45,G:G,"&gt;"&amp;G45)</f>
        <v>2</v>
      </c>
      <c r="I45" s="2">
        <f>AVERAGEIF(A:A,A45,G:G)</f>
        <v>56.371111111111105</v>
      </c>
      <c r="J45" s="2">
        <f t="shared" si="24"/>
        <v>14.608888888888899</v>
      </c>
      <c r="K45" s="2">
        <f t="shared" si="25"/>
        <v>104.6088888888889</v>
      </c>
      <c r="L45" s="2">
        <f t="shared" si="26"/>
        <v>531.94140023119644</v>
      </c>
      <c r="M45" s="2">
        <f>SUMIF(A:A,A45,L:L)</f>
        <v>2508.5032221723827</v>
      </c>
      <c r="N45" s="3">
        <f t="shared" si="27"/>
        <v>0.21205529876518603</v>
      </c>
      <c r="O45" s="6">
        <f t="shared" si="28"/>
        <v>4.715751060327543</v>
      </c>
      <c r="P45" s="3">
        <f t="shared" si="29"/>
        <v>0.21205529876518603</v>
      </c>
      <c r="Q45" s="3">
        <f>IF(ISNUMBER(P45),SUMIF(A:A,A45,P:P),"")</f>
        <v>0.9194187281991153</v>
      </c>
      <c r="R45" s="3">
        <f t="shared" si="30"/>
        <v>0.23064061266246247</v>
      </c>
      <c r="S45" s="7">
        <f t="shared" si="31"/>
        <v>4.3357498423899798</v>
      </c>
    </row>
    <row r="46" spans="1:19" x14ac:dyDescent="0.3">
      <c r="A46" s="1">
        <v>41</v>
      </c>
      <c r="B46" s="5">
        <v>0.7597222222222223</v>
      </c>
      <c r="C46" s="1" t="s">
        <v>19</v>
      </c>
      <c r="D46" s="1">
        <v>7</v>
      </c>
      <c r="E46" s="1">
        <v>11</v>
      </c>
      <c r="F46" s="1" t="s">
        <v>61</v>
      </c>
      <c r="G46" s="1">
        <v>60.69</v>
      </c>
      <c r="H46" s="1">
        <f>1+COUNTIFS(A:A,A46,G:G,"&gt;"&amp;G46)</f>
        <v>3</v>
      </c>
      <c r="I46" s="2">
        <f>AVERAGEIF(A:A,A46,G:G)</f>
        <v>56.371111111111105</v>
      </c>
      <c r="J46" s="2">
        <f t="shared" ref="J46:J52" si="32">G46-I46</f>
        <v>4.3188888888888926</v>
      </c>
      <c r="K46" s="2">
        <f t="shared" ref="K46:K52" si="33">90+J46</f>
        <v>94.318888888888893</v>
      </c>
      <c r="L46" s="2">
        <f t="shared" ref="L46:L52" si="34">EXP(0.06*K46)</f>
        <v>286.89988820829319</v>
      </c>
      <c r="M46" s="2">
        <f>SUMIF(A:A,A46,L:L)</f>
        <v>2508.5032221723827</v>
      </c>
      <c r="N46" s="3">
        <f t="shared" ref="N46:N52" si="35">L46/M46</f>
        <v>0.1143709466555262</v>
      </c>
      <c r="O46" s="6">
        <f t="shared" ref="O46:O52" si="36">1/N46</f>
        <v>8.7434792597450421</v>
      </c>
      <c r="P46" s="3">
        <f t="shared" ref="P46:P52" si="37">IF(O46&gt;21,"",N46)</f>
        <v>0.1143709466555262</v>
      </c>
      <c r="Q46" s="3">
        <f>IF(ISNUMBER(P46),SUMIF(A:A,A46,P:P),"")</f>
        <v>0.9194187281991153</v>
      </c>
      <c r="R46" s="3">
        <f t="shared" ref="R46:R52" si="38">IFERROR(P46*(1/Q46),"")</f>
        <v>0.12439484116181422</v>
      </c>
      <c r="S46" s="7">
        <f t="shared" ref="S46:S52" si="39">IFERROR(1/R46,"")</f>
        <v>8.0389185810301296</v>
      </c>
    </row>
    <row r="47" spans="1:19" x14ac:dyDescent="0.3">
      <c r="A47" s="1">
        <v>41</v>
      </c>
      <c r="B47" s="5">
        <v>0.7597222222222223</v>
      </c>
      <c r="C47" s="1" t="s">
        <v>19</v>
      </c>
      <c r="D47" s="1">
        <v>7</v>
      </c>
      <c r="E47" s="1">
        <v>10</v>
      </c>
      <c r="F47" s="1" t="s">
        <v>60</v>
      </c>
      <c r="G47" s="1">
        <v>60.08</v>
      </c>
      <c r="H47" s="1">
        <f>1+COUNTIFS(A:A,A47,G:G,"&gt;"&amp;G47)</f>
        <v>4</v>
      </c>
      <c r="I47" s="2">
        <f>AVERAGEIF(A:A,A47,G:G)</f>
        <v>56.371111111111105</v>
      </c>
      <c r="J47" s="2">
        <f t="shared" si="32"/>
        <v>3.7088888888888931</v>
      </c>
      <c r="K47" s="2">
        <f t="shared" si="33"/>
        <v>93.708888888888893</v>
      </c>
      <c r="L47" s="2">
        <f t="shared" si="34"/>
        <v>276.58918905207918</v>
      </c>
      <c r="M47" s="2">
        <f>SUMIF(A:A,A47,L:L)</f>
        <v>2508.5032221723827</v>
      </c>
      <c r="N47" s="3">
        <f t="shared" si="35"/>
        <v>0.11026064730845785</v>
      </c>
      <c r="O47" s="6">
        <f t="shared" si="36"/>
        <v>9.0694189124653573</v>
      </c>
      <c r="P47" s="3">
        <f t="shared" si="37"/>
        <v>0.11026064730845785</v>
      </c>
      <c r="Q47" s="3">
        <f>IF(ISNUMBER(P47),SUMIF(A:A,A47,P:P),"")</f>
        <v>0.9194187281991153</v>
      </c>
      <c r="R47" s="3">
        <f t="shared" si="38"/>
        <v>0.11992429991547776</v>
      </c>
      <c r="S47" s="7">
        <f t="shared" si="39"/>
        <v>8.3385936020039022</v>
      </c>
    </row>
    <row r="48" spans="1:19" x14ac:dyDescent="0.3">
      <c r="A48" s="1">
        <v>41</v>
      </c>
      <c r="B48" s="5">
        <v>0.7597222222222223</v>
      </c>
      <c r="C48" s="1" t="s">
        <v>19</v>
      </c>
      <c r="D48" s="1">
        <v>7</v>
      </c>
      <c r="E48" s="1">
        <v>3</v>
      </c>
      <c r="F48" s="1" t="s">
        <v>55</v>
      </c>
      <c r="G48" s="1">
        <v>53.52</v>
      </c>
      <c r="H48" s="1">
        <f>1+COUNTIFS(A:A,A48,G:G,"&gt;"&amp;G48)</f>
        <v>5</v>
      </c>
      <c r="I48" s="2">
        <f>AVERAGEIF(A:A,A48,G:G)</f>
        <v>56.371111111111105</v>
      </c>
      <c r="J48" s="2">
        <f t="shared" si="32"/>
        <v>-2.851111111111102</v>
      </c>
      <c r="K48" s="2">
        <f t="shared" si="33"/>
        <v>87.148888888888905</v>
      </c>
      <c r="L48" s="2">
        <f t="shared" si="34"/>
        <v>186.59366408965766</v>
      </c>
      <c r="M48" s="2">
        <f>SUMIF(A:A,A48,L:L)</f>
        <v>2508.5032221723827</v>
      </c>
      <c r="N48" s="3">
        <f t="shared" si="35"/>
        <v>7.4384462591228467E-2</v>
      </c>
      <c r="O48" s="6">
        <f t="shared" si="36"/>
        <v>13.443667738723725</v>
      </c>
      <c r="P48" s="3">
        <f t="shared" si="37"/>
        <v>7.4384462591228467E-2</v>
      </c>
      <c r="Q48" s="3">
        <f>IF(ISNUMBER(P48),SUMIF(A:A,A48,P:P),"")</f>
        <v>0.9194187281991153</v>
      </c>
      <c r="R48" s="3">
        <f t="shared" si="38"/>
        <v>8.0903793135611746E-2</v>
      </c>
      <c r="S48" s="7">
        <f t="shared" si="39"/>
        <v>12.360359894668845</v>
      </c>
    </row>
    <row r="49" spans="1:19" x14ac:dyDescent="0.3">
      <c r="A49" s="1">
        <v>41</v>
      </c>
      <c r="B49" s="5">
        <v>0.7597222222222223</v>
      </c>
      <c r="C49" s="1" t="s">
        <v>19</v>
      </c>
      <c r="D49" s="1">
        <v>7</v>
      </c>
      <c r="E49" s="1">
        <v>6</v>
      </c>
      <c r="F49" s="1" t="s">
        <v>57</v>
      </c>
      <c r="G49" s="1">
        <v>52.95</v>
      </c>
      <c r="H49" s="1">
        <f>1+COUNTIFS(A:A,A49,G:G,"&gt;"&amp;G49)</f>
        <v>6</v>
      </c>
      <c r="I49" s="2">
        <f>AVERAGEIF(A:A,A49,G:G)</f>
        <v>56.371111111111105</v>
      </c>
      <c r="J49" s="2">
        <f t="shared" si="32"/>
        <v>-3.4211111111111023</v>
      </c>
      <c r="K49" s="2">
        <f t="shared" si="33"/>
        <v>86.578888888888898</v>
      </c>
      <c r="L49" s="2">
        <f t="shared" si="34"/>
        <v>180.32005103811676</v>
      </c>
      <c r="M49" s="2">
        <f>SUMIF(A:A,A49,L:L)</f>
        <v>2508.5032221723827</v>
      </c>
      <c r="N49" s="3">
        <f t="shared" si="35"/>
        <v>7.188352378593249E-2</v>
      </c>
      <c r="O49" s="6">
        <f t="shared" si="36"/>
        <v>13.911393700981847</v>
      </c>
      <c r="P49" s="3">
        <f t="shared" si="37"/>
        <v>7.188352378593249E-2</v>
      </c>
      <c r="Q49" s="3">
        <f>IF(ISNUMBER(P49),SUMIF(A:A,A49,P:P),"")</f>
        <v>0.9194187281991153</v>
      </c>
      <c r="R49" s="3">
        <f t="shared" si="38"/>
        <v>7.8183662765639164E-2</v>
      </c>
      <c r="S49" s="7">
        <f t="shared" si="39"/>
        <v>12.790395904033915</v>
      </c>
    </row>
    <row r="50" spans="1:19" x14ac:dyDescent="0.3">
      <c r="A50" s="1">
        <v>41</v>
      </c>
      <c r="B50" s="5">
        <v>0.7597222222222223</v>
      </c>
      <c r="C50" s="1" t="s">
        <v>19</v>
      </c>
      <c r="D50" s="1">
        <v>7</v>
      </c>
      <c r="E50" s="1">
        <v>15</v>
      </c>
      <c r="F50" s="1" t="s">
        <v>62</v>
      </c>
      <c r="G50" s="1">
        <v>46.45</v>
      </c>
      <c r="H50" s="1">
        <f>1+COUNTIFS(A:A,A50,G:G,"&gt;"&amp;G50)</f>
        <v>7</v>
      </c>
      <c r="I50" s="2">
        <f>AVERAGEIF(A:A,A50,G:G)</f>
        <v>56.371111111111105</v>
      </c>
      <c r="J50" s="2">
        <f t="shared" si="32"/>
        <v>-9.9211111111111023</v>
      </c>
      <c r="K50" s="2">
        <f t="shared" si="33"/>
        <v>80.078888888888898</v>
      </c>
      <c r="L50" s="2">
        <f t="shared" si="34"/>
        <v>122.08693016521691</v>
      </c>
      <c r="M50" s="2">
        <f>SUMIF(A:A,A50,L:L)</f>
        <v>2508.5032221723827</v>
      </c>
      <c r="N50" s="3">
        <f t="shared" si="35"/>
        <v>4.8669233942417948E-2</v>
      </c>
      <c r="O50" s="6">
        <f t="shared" si="36"/>
        <v>20.546861312490154</v>
      </c>
      <c r="P50" s="3">
        <f t="shared" si="37"/>
        <v>4.8669233942417948E-2</v>
      </c>
      <c r="Q50" s="3">
        <f>IF(ISNUMBER(P50),SUMIF(A:A,A50,P:P),"")</f>
        <v>0.9194187281991153</v>
      </c>
      <c r="R50" s="3">
        <f t="shared" si="38"/>
        <v>5.2934786348922208E-2</v>
      </c>
      <c r="S50" s="7">
        <f t="shared" si="39"/>
        <v>18.891169096413304</v>
      </c>
    </row>
    <row r="51" spans="1:19" x14ac:dyDescent="0.3">
      <c r="A51" s="1">
        <v>41</v>
      </c>
      <c r="B51" s="5">
        <v>0.7597222222222223</v>
      </c>
      <c r="C51" s="1" t="s">
        <v>19</v>
      </c>
      <c r="D51" s="1">
        <v>7</v>
      </c>
      <c r="E51" s="1">
        <v>4</v>
      </c>
      <c r="F51" s="1" t="s">
        <v>56</v>
      </c>
      <c r="G51" s="1">
        <v>43.5</v>
      </c>
      <c r="H51" s="1">
        <f>1+COUNTIFS(A:A,A51,G:G,"&gt;"&amp;G51)</f>
        <v>8</v>
      </c>
      <c r="I51" s="2">
        <f>AVERAGEIF(A:A,A51,G:G)</f>
        <v>56.371111111111105</v>
      </c>
      <c r="J51" s="2">
        <f t="shared" si="32"/>
        <v>-12.871111111111105</v>
      </c>
      <c r="K51" s="2">
        <f t="shared" si="33"/>
        <v>77.128888888888895</v>
      </c>
      <c r="L51" s="2">
        <f t="shared" si="34"/>
        <v>102.28196204688918</v>
      </c>
      <c r="M51" s="2">
        <f>SUMIF(A:A,A51,L:L)</f>
        <v>2508.5032221723827</v>
      </c>
      <c r="N51" s="3">
        <f t="shared" si="35"/>
        <v>4.0774100325178066E-2</v>
      </c>
      <c r="O51" s="6">
        <f t="shared" si="36"/>
        <v>24.525372528759355</v>
      </c>
      <c r="P51" s="3" t="str">
        <f t="shared" si="37"/>
        <v/>
      </c>
      <c r="Q51" s="3" t="str">
        <f>IF(ISNUMBER(P51),SUMIF(A:A,A51,P:P),"")</f>
        <v/>
      </c>
      <c r="R51" s="3" t="str">
        <f t="shared" si="38"/>
        <v/>
      </c>
      <c r="S51" s="7" t="str">
        <f t="shared" si="39"/>
        <v/>
      </c>
    </row>
    <row r="52" spans="1:19" x14ac:dyDescent="0.3">
      <c r="A52" s="1">
        <v>41</v>
      </c>
      <c r="B52" s="5">
        <v>0.7597222222222223</v>
      </c>
      <c r="C52" s="1" t="s">
        <v>19</v>
      </c>
      <c r="D52" s="1">
        <v>7</v>
      </c>
      <c r="E52" s="1">
        <v>2</v>
      </c>
      <c r="F52" s="1" t="s">
        <v>54</v>
      </c>
      <c r="G52" s="1">
        <v>43.1</v>
      </c>
      <c r="H52" s="1">
        <f>1+COUNTIFS(A:A,A52,G:G,"&gt;"&amp;G52)</f>
        <v>9</v>
      </c>
      <c r="I52" s="2">
        <f>AVERAGEIF(A:A,A52,G:G)</f>
        <v>56.371111111111105</v>
      </c>
      <c r="J52" s="2">
        <f t="shared" si="32"/>
        <v>-13.271111111111104</v>
      </c>
      <c r="K52" s="2">
        <f t="shared" si="33"/>
        <v>76.728888888888889</v>
      </c>
      <c r="L52" s="2">
        <f t="shared" si="34"/>
        <v>99.856417912378745</v>
      </c>
      <c r="M52" s="2">
        <f>SUMIF(A:A,A52,L:L)</f>
        <v>2508.5032221723827</v>
      </c>
      <c r="N52" s="3">
        <f t="shared" si="35"/>
        <v>3.9807171475706671E-2</v>
      </c>
      <c r="O52" s="6">
        <f t="shared" si="36"/>
        <v>25.121101623868835</v>
      </c>
      <c r="P52" s="3" t="str">
        <f t="shared" si="37"/>
        <v/>
      </c>
      <c r="Q52" s="3" t="str">
        <f>IF(ISNUMBER(P52),SUMIF(A:A,A52,P:P),"")</f>
        <v/>
      </c>
      <c r="R52" s="3" t="str">
        <f t="shared" si="38"/>
        <v/>
      </c>
      <c r="S52" s="7" t="str">
        <f t="shared" si="39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47</v>
      </c>
      <c r="B54" s="5">
        <v>0.78125</v>
      </c>
      <c r="C54" s="1" t="s">
        <v>19</v>
      </c>
      <c r="D54" s="1">
        <v>8</v>
      </c>
      <c r="E54" s="1">
        <v>11</v>
      </c>
      <c r="F54" s="1" t="s">
        <v>69</v>
      </c>
      <c r="G54" s="1">
        <v>64.900000000000006</v>
      </c>
      <c r="H54" s="1">
        <f>1+COUNTIFS(A:A,A54,G:G,"&gt;"&amp;G54)</f>
        <v>1</v>
      </c>
      <c r="I54" s="2">
        <f>AVERAGEIF(A:A,A54,G:G)</f>
        <v>49.543636363636352</v>
      </c>
      <c r="J54" s="2">
        <f t="shared" ref="J54:J64" si="40">G54-I54</f>
        <v>15.356363636363653</v>
      </c>
      <c r="K54" s="2">
        <f t="shared" ref="K54:K64" si="41">90+J54</f>
        <v>105.35636363636365</v>
      </c>
      <c r="L54" s="2">
        <f t="shared" ref="L54:L64" si="42">EXP(0.06*K54)</f>
        <v>556.3412239695997</v>
      </c>
      <c r="M54" s="2">
        <f>SUMIF(A:A,A54,L:L)</f>
        <v>2805.6618777365202</v>
      </c>
      <c r="N54" s="3">
        <f t="shared" ref="N54:N64" si="43">L54/M54</f>
        <v>0.19829232751967618</v>
      </c>
      <c r="O54" s="6">
        <f t="shared" ref="O54:O64" si="44">1/N54</f>
        <v>5.0430594693623325</v>
      </c>
      <c r="P54" s="3">
        <f t="shared" ref="P54:P64" si="45">IF(O54&gt;21,"",N54)</f>
        <v>0.19829232751967618</v>
      </c>
      <c r="Q54" s="3">
        <f>IF(ISNUMBER(P54),SUMIF(A:A,A54,P:P),"")</f>
        <v>0.97610803180907824</v>
      </c>
      <c r="R54" s="3">
        <f t="shared" ref="R54:R64" si="46">IFERROR(P54*(1/Q54),"")</f>
        <v>0.20314588248205415</v>
      </c>
      <c r="S54" s="7">
        <f t="shared" ref="S54:S64" si="47">IFERROR(1/R54,"")</f>
        <v>4.9225708529354009</v>
      </c>
    </row>
    <row r="55" spans="1:19" x14ac:dyDescent="0.3">
      <c r="A55" s="1">
        <v>47</v>
      </c>
      <c r="B55" s="5">
        <v>0.78125</v>
      </c>
      <c r="C55" s="1" t="s">
        <v>19</v>
      </c>
      <c r="D55" s="1">
        <v>8</v>
      </c>
      <c r="E55" s="1">
        <v>3</v>
      </c>
      <c r="F55" s="1" t="s">
        <v>63</v>
      </c>
      <c r="G55" s="1">
        <v>58.76</v>
      </c>
      <c r="H55" s="1">
        <f>1+COUNTIFS(A:A,A55,G:G,"&gt;"&amp;G55)</f>
        <v>2</v>
      </c>
      <c r="I55" s="2">
        <f>AVERAGEIF(A:A,A55,G:G)</f>
        <v>49.543636363636352</v>
      </c>
      <c r="J55" s="2">
        <f t="shared" si="40"/>
        <v>9.2163636363636456</v>
      </c>
      <c r="K55" s="2">
        <f t="shared" si="41"/>
        <v>99.216363636363639</v>
      </c>
      <c r="L55" s="2">
        <f t="shared" si="42"/>
        <v>384.89932946326002</v>
      </c>
      <c r="M55" s="2">
        <f>SUMIF(A:A,A55,L:L)</f>
        <v>2805.6618777365202</v>
      </c>
      <c r="N55" s="3">
        <f t="shared" si="43"/>
        <v>0.13718664124052582</v>
      </c>
      <c r="O55" s="6">
        <f t="shared" si="44"/>
        <v>7.289339479102237</v>
      </c>
      <c r="P55" s="3">
        <f t="shared" si="45"/>
        <v>0.13718664124052582</v>
      </c>
      <c r="Q55" s="3">
        <f>IF(ISNUMBER(P55),SUMIF(A:A,A55,P:P),"")</f>
        <v>0.97610803180907824</v>
      </c>
      <c r="R55" s="3">
        <f t="shared" si="46"/>
        <v>0.14054452659944799</v>
      </c>
      <c r="S55" s="7">
        <f t="shared" si="47"/>
        <v>7.1151828121346963</v>
      </c>
    </row>
    <row r="56" spans="1:19" x14ac:dyDescent="0.3">
      <c r="A56" s="1">
        <v>47</v>
      </c>
      <c r="B56" s="5">
        <v>0.78125</v>
      </c>
      <c r="C56" s="1" t="s">
        <v>19</v>
      </c>
      <c r="D56" s="1">
        <v>8</v>
      </c>
      <c r="E56" s="1">
        <v>10</v>
      </c>
      <c r="F56" s="1" t="s">
        <v>68</v>
      </c>
      <c r="G56" s="1">
        <v>57.96</v>
      </c>
      <c r="H56" s="1">
        <f>1+COUNTIFS(A:A,A56,G:G,"&gt;"&amp;G56)</f>
        <v>3</v>
      </c>
      <c r="I56" s="2">
        <f>AVERAGEIF(A:A,A56,G:G)</f>
        <v>49.543636363636352</v>
      </c>
      <c r="J56" s="2">
        <f t="shared" si="40"/>
        <v>8.4163636363636485</v>
      </c>
      <c r="K56" s="2">
        <f t="shared" si="41"/>
        <v>98.416363636363656</v>
      </c>
      <c r="L56" s="2">
        <f t="shared" si="42"/>
        <v>366.86055553490985</v>
      </c>
      <c r="M56" s="2">
        <f>SUMIF(A:A,A56,L:L)</f>
        <v>2805.6618777365202</v>
      </c>
      <c r="N56" s="3">
        <f t="shared" si="43"/>
        <v>0.1307572229020256</v>
      </c>
      <c r="O56" s="6">
        <f t="shared" si="44"/>
        <v>7.6477610781722154</v>
      </c>
      <c r="P56" s="3">
        <f t="shared" si="45"/>
        <v>0.1307572229020256</v>
      </c>
      <c r="Q56" s="3">
        <f>IF(ISNUMBER(P56),SUMIF(A:A,A56,P:P),"")</f>
        <v>0.97610803180907824</v>
      </c>
      <c r="R56" s="3">
        <f t="shared" si="46"/>
        <v>0.13395773689074719</v>
      </c>
      <c r="S56" s="7">
        <f t="shared" si="47"/>
        <v>7.4650410137607555</v>
      </c>
    </row>
    <row r="57" spans="1:19" x14ac:dyDescent="0.3">
      <c r="A57" s="1">
        <v>47</v>
      </c>
      <c r="B57" s="5">
        <v>0.78125</v>
      </c>
      <c r="C57" s="1" t="s">
        <v>19</v>
      </c>
      <c r="D57" s="1">
        <v>8</v>
      </c>
      <c r="E57" s="1">
        <v>12</v>
      </c>
      <c r="F57" s="1" t="s">
        <v>70</v>
      </c>
      <c r="G57" s="1">
        <v>52.89</v>
      </c>
      <c r="H57" s="1">
        <f>1+COUNTIFS(A:A,A57,G:G,"&gt;"&amp;G57)</f>
        <v>4</v>
      </c>
      <c r="I57" s="2">
        <f>AVERAGEIF(A:A,A57,G:G)</f>
        <v>49.543636363636352</v>
      </c>
      <c r="J57" s="2">
        <f t="shared" si="40"/>
        <v>3.3463636363636482</v>
      </c>
      <c r="K57" s="2">
        <f t="shared" si="41"/>
        <v>93.346363636363648</v>
      </c>
      <c r="L57" s="2">
        <f t="shared" si="42"/>
        <v>270.63791437753895</v>
      </c>
      <c r="M57" s="2">
        <f>SUMIF(A:A,A57,L:L)</f>
        <v>2805.6618777365202</v>
      </c>
      <c r="N57" s="3">
        <f t="shared" si="43"/>
        <v>9.6461343587088716E-2</v>
      </c>
      <c r="O57" s="6">
        <f t="shared" si="44"/>
        <v>10.366847099710617</v>
      </c>
      <c r="P57" s="3">
        <f t="shared" si="45"/>
        <v>9.6461343587088716E-2</v>
      </c>
      <c r="Q57" s="3">
        <f>IF(ISNUMBER(P57),SUMIF(A:A,A57,P:P),"")</f>
        <v>0.97610803180907824</v>
      </c>
      <c r="R57" s="3">
        <f t="shared" si="46"/>
        <v>9.8822405352316636E-2</v>
      </c>
      <c r="S57" s="7">
        <f t="shared" si="47"/>
        <v>10.119162718564182</v>
      </c>
    </row>
    <row r="58" spans="1:19" x14ac:dyDescent="0.3">
      <c r="A58" s="1">
        <v>47</v>
      </c>
      <c r="B58" s="5">
        <v>0.78125</v>
      </c>
      <c r="C58" s="1" t="s">
        <v>19</v>
      </c>
      <c r="D58" s="1">
        <v>8</v>
      </c>
      <c r="E58" s="1">
        <v>13</v>
      </c>
      <c r="F58" s="1" t="s">
        <v>58</v>
      </c>
      <c r="G58" s="1">
        <v>51.41</v>
      </c>
      <c r="H58" s="1">
        <f>1+COUNTIFS(A:A,A58,G:G,"&gt;"&amp;G58)</f>
        <v>5</v>
      </c>
      <c r="I58" s="2">
        <f>AVERAGEIF(A:A,A58,G:G)</f>
        <v>49.543636363636352</v>
      </c>
      <c r="J58" s="2">
        <f t="shared" si="40"/>
        <v>1.8663636363636442</v>
      </c>
      <c r="K58" s="2">
        <f t="shared" si="41"/>
        <v>91.866363636363644</v>
      </c>
      <c r="L58" s="2">
        <f t="shared" si="42"/>
        <v>247.6414213414831</v>
      </c>
      <c r="M58" s="2">
        <f>SUMIF(A:A,A58,L:L)</f>
        <v>2805.6618777365202</v>
      </c>
      <c r="N58" s="3">
        <f t="shared" si="43"/>
        <v>8.8264884413395125E-2</v>
      </c>
      <c r="O58" s="6">
        <f t="shared" si="44"/>
        <v>11.32953389840093</v>
      </c>
      <c r="P58" s="3">
        <f t="shared" si="45"/>
        <v>8.8264884413395125E-2</v>
      </c>
      <c r="Q58" s="3">
        <f>IF(ISNUMBER(P58),SUMIF(A:A,A58,P:P),"")</f>
        <v>0.97610803180907824</v>
      </c>
      <c r="R58" s="3">
        <f t="shared" si="46"/>
        <v>9.0425323362833765E-2</v>
      </c>
      <c r="S58" s="7">
        <f t="shared" si="47"/>
        <v>11.058849034882366</v>
      </c>
    </row>
    <row r="59" spans="1:19" x14ac:dyDescent="0.3">
      <c r="A59" s="1">
        <v>47</v>
      </c>
      <c r="B59" s="5">
        <v>0.78125</v>
      </c>
      <c r="C59" s="1" t="s">
        <v>19</v>
      </c>
      <c r="D59" s="1">
        <v>8</v>
      </c>
      <c r="E59" s="1">
        <v>4</v>
      </c>
      <c r="F59" s="1" t="s">
        <v>64</v>
      </c>
      <c r="G59" s="1">
        <v>50.45</v>
      </c>
      <c r="H59" s="1">
        <f>1+COUNTIFS(A:A,A59,G:G,"&gt;"&amp;G59)</f>
        <v>6</v>
      </c>
      <c r="I59" s="2">
        <f>AVERAGEIF(A:A,A59,G:G)</f>
        <v>49.543636363636352</v>
      </c>
      <c r="J59" s="2">
        <f t="shared" si="40"/>
        <v>0.90636363636365047</v>
      </c>
      <c r="K59" s="2">
        <f t="shared" si="41"/>
        <v>90.90636363636365</v>
      </c>
      <c r="L59" s="2">
        <f t="shared" si="42"/>
        <v>233.78030765519551</v>
      </c>
      <c r="M59" s="2">
        <f>SUMIF(A:A,A59,L:L)</f>
        <v>2805.6618777365202</v>
      </c>
      <c r="N59" s="3">
        <f t="shared" si="43"/>
        <v>8.332447666281112E-2</v>
      </c>
      <c r="O59" s="6">
        <f t="shared" si="44"/>
        <v>12.001275496114985</v>
      </c>
      <c r="P59" s="3">
        <f t="shared" si="45"/>
        <v>8.332447666281112E-2</v>
      </c>
      <c r="Q59" s="3">
        <f>IF(ISNUMBER(P59),SUMIF(A:A,A59,P:P),"")</f>
        <v>0.97610803180907824</v>
      </c>
      <c r="R59" s="3">
        <f t="shared" si="46"/>
        <v>8.5363990406247328E-2</v>
      </c>
      <c r="S59" s="7">
        <f t="shared" si="47"/>
        <v>11.714541403711317</v>
      </c>
    </row>
    <row r="60" spans="1:19" x14ac:dyDescent="0.3">
      <c r="A60" s="1">
        <v>47</v>
      </c>
      <c r="B60" s="5">
        <v>0.78125</v>
      </c>
      <c r="C60" s="1" t="s">
        <v>19</v>
      </c>
      <c r="D60" s="1">
        <v>8</v>
      </c>
      <c r="E60" s="1">
        <v>6</v>
      </c>
      <c r="F60" s="1" t="s">
        <v>66</v>
      </c>
      <c r="G60" s="1">
        <v>50.09</v>
      </c>
      <c r="H60" s="1">
        <f>1+COUNTIFS(A:A,A60,G:G,"&gt;"&amp;G60)</f>
        <v>7</v>
      </c>
      <c r="I60" s="2">
        <f>AVERAGEIF(A:A,A60,G:G)</f>
        <v>49.543636363636352</v>
      </c>
      <c r="J60" s="2">
        <f t="shared" si="40"/>
        <v>0.54636363636365104</v>
      </c>
      <c r="K60" s="2">
        <f t="shared" si="41"/>
        <v>90.546363636363651</v>
      </c>
      <c r="L60" s="2">
        <f t="shared" si="42"/>
        <v>228.78479873011085</v>
      </c>
      <c r="M60" s="2">
        <f>SUMIF(A:A,A60,L:L)</f>
        <v>2805.6618777365202</v>
      </c>
      <c r="N60" s="3">
        <f t="shared" si="43"/>
        <v>8.154396670017984E-2</v>
      </c>
      <c r="O60" s="6">
        <f t="shared" si="44"/>
        <v>12.263322971235768</v>
      </c>
      <c r="P60" s="3">
        <f t="shared" si="45"/>
        <v>8.154396670017984E-2</v>
      </c>
      <c r="Q60" s="3">
        <f>IF(ISNUMBER(P60),SUMIF(A:A,A60,P:P),"")</f>
        <v>0.97610803180907824</v>
      </c>
      <c r="R60" s="3">
        <f t="shared" si="46"/>
        <v>8.3539899317342597E-2</v>
      </c>
      <c r="S60" s="7">
        <f t="shared" si="47"/>
        <v>11.970328048892004</v>
      </c>
    </row>
    <row r="61" spans="1:19" x14ac:dyDescent="0.3">
      <c r="A61" s="1">
        <v>47</v>
      </c>
      <c r="B61" s="5">
        <v>0.78125</v>
      </c>
      <c r="C61" s="1" t="s">
        <v>19</v>
      </c>
      <c r="D61" s="1">
        <v>8</v>
      </c>
      <c r="E61" s="1">
        <v>15</v>
      </c>
      <c r="F61" s="1" t="s">
        <v>71</v>
      </c>
      <c r="G61" s="1">
        <v>45.09</v>
      </c>
      <c r="H61" s="1">
        <f>1+COUNTIFS(A:A,A61,G:G,"&gt;"&amp;G61)</f>
        <v>8</v>
      </c>
      <c r="I61" s="2">
        <f>AVERAGEIF(A:A,A61,G:G)</f>
        <v>49.543636363636352</v>
      </c>
      <c r="J61" s="2">
        <f t="shared" si="40"/>
        <v>-4.453636363636349</v>
      </c>
      <c r="K61" s="2">
        <f t="shared" si="41"/>
        <v>85.546363636363651</v>
      </c>
      <c r="L61" s="2">
        <f t="shared" si="42"/>
        <v>169.4879475142657</v>
      </c>
      <c r="M61" s="2">
        <f>SUMIF(A:A,A61,L:L)</f>
        <v>2805.6618777365202</v>
      </c>
      <c r="N61" s="3">
        <f t="shared" si="43"/>
        <v>6.0409256318156496E-2</v>
      </c>
      <c r="O61" s="6">
        <f t="shared" si="44"/>
        <v>16.553754522871717</v>
      </c>
      <c r="P61" s="3">
        <f t="shared" si="45"/>
        <v>6.0409256318156496E-2</v>
      </c>
      <c r="Q61" s="3">
        <f>IF(ISNUMBER(P61),SUMIF(A:A,A61,P:P),"")</f>
        <v>0.97610803180907824</v>
      </c>
      <c r="R61" s="3">
        <f t="shared" si="46"/>
        <v>6.1887879568203609E-2</v>
      </c>
      <c r="S61" s="7">
        <f t="shared" si="47"/>
        <v>16.158252746370941</v>
      </c>
    </row>
    <row r="62" spans="1:19" x14ac:dyDescent="0.3">
      <c r="A62" s="1">
        <v>47</v>
      </c>
      <c r="B62" s="5">
        <v>0.78125</v>
      </c>
      <c r="C62" s="1" t="s">
        <v>19</v>
      </c>
      <c r="D62" s="1">
        <v>8</v>
      </c>
      <c r="E62" s="1">
        <v>18</v>
      </c>
      <c r="F62" s="1" t="s">
        <v>72</v>
      </c>
      <c r="G62" s="1">
        <v>42.63</v>
      </c>
      <c r="H62" s="1">
        <f>1+COUNTIFS(A:A,A62,G:G,"&gt;"&amp;G62)</f>
        <v>9</v>
      </c>
      <c r="I62" s="2">
        <f>AVERAGEIF(A:A,A62,G:G)</f>
        <v>49.543636363636352</v>
      </c>
      <c r="J62" s="2">
        <f t="shared" si="40"/>
        <v>-6.9136363636363498</v>
      </c>
      <c r="K62" s="2">
        <f t="shared" si="41"/>
        <v>83.086363636363643</v>
      </c>
      <c r="L62" s="2">
        <f t="shared" si="42"/>
        <v>146.23015991107823</v>
      </c>
      <c r="M62" s="2">
        <f>SUMIF(A:A,A62,L:L)</f>
        <v>2805.6618777365202</v>
      </c>
      <c r="N62" s="3">
        <f t="shared" si="43"/>
        <v>5.2119665976660755E-2</v>
      </c>
      <c r="O62" s="6">
        <f t="shared" si="44"/>
        <v>19.186615671094305</v>
      </c>
      <c r="P62" s="3">
        <f t="shared" si="45"/>
        <v>5.2119665976660755E-2</v>
      </c>
      <c r="Q62" s="3">
        <f>IF(ISNUMBER(P62),SUMIF(A:A,A62,P:P),"")</f>
        <v>0.97610803180907824</v>
      </c>
      <c r="R62" s="3">
        <f t="shared" si="46"/>
        <v>5.3395386861087822E-2</v>
      </c>
      <c r="S62" s="7">
        <f t="shared" si="47"/>
        <v>18.728209659789083</v>
      </c>
    </row>
    <row r="63" spans="1:19" x14ac:dyDescent="0.3">
      <c r="A63" s="1">
        <v>47</v>
      </c>
      <c r="B63" s="5">
        <v>0.78125</v>
      </c>
      <c r="C63" s="1" t="s">
        <v>19</v>
      </c>
      <c r="D63" s="1">
        <v>8</v>
      </c>
      <c r="E63" s="1">
        <v>8</v>
      </c>
      <c r="F63" s="1" t="s">
        <v>67</v>
      </c>
      <c r="G63" s="1">
        <v>41.17</v>
      </c>
      <c r="H63" s="1">
        <f>1+COUNTIFS(A:A,A63,G:G,"&gt;"&amp;G63)</f>
        <v>10</v>
      </c>
      <c r="I63" s="2">
        <f>AVERAGEIF(A:A,A63,G:G)</f>
        <v>49.543636363636352</v>
      </c>
      <c r="J63" s="2">
        <f t="shared" si="40"/>
        <v>-8.3736363636363507</v>
      </c>
      <c r="K63" s="2">
        <f t="shared" si="41"/>
        <v>81.626363636363649</v>
      </c>
      <c r="L63" s="2">
        <f t="shared" si="42"/>
        <v>133.96543490171592</v>
      </c>
      <c r="M63" s="2">
        <f>SUMIF(A:A,A63,L:L)</f>
        <v>2805.6618777365202</v>
      </c>
      <c r="N63" s="3">
        <f t="shared" si="43"/>
        <v>4.7748246488558743E-2</v>
      </c>
      <c r="O63" s="6">
        <f t="shared" si="44"/>
        <v>20.943177468090191</v>
      </c>
      <c r="P63" s="3">
        <f t="shared" si="45"/>
        <v>4.7748246488558743E-2</v>
      </c>
      <c r="Q63" s="3">
        <f>IF(ISNUMBER(P63),SUMIF(A:A,A63,P:P),"")</f>
        <v>0.97610803180907824</v>
      </c>
      <c r="R63" s="3">
        <f t="shared" si="46"/>
        <v>4.8916969159719048E-2</v>
      </c>
      <c r="S63" s="7">
        <f t="shared" si="47"/>
        <v>20.44280373820575</v>
      </c>
    </row>
    <row r="64" spans="1:19" x14ac:dyDescent="0.3">
      <c r="A64" s="1">
        <v>47</v>
      </c>
      <c r="B64" s="5">
        <v>0.78125</v>
      </c>
      <c r="C64" s="1" t="s">
        <v>19</v>
      </c>
      <c r="D64" s="1">
        <v>8</v>
      </c>
      <c r="E64" s="1">
        <v>5</v>
      </c>
      <c r="F64" s="1" t="s">
        <v>65</v>
      </c>
      <c r="G64" s="1">
        <v>29.63</v>
      </c>
      <c r="H64" s="1">
        <f>1+COUNTIFS(A:A,A64,G:G,"&gt;"&amp;G64)</f>
        <v>11</v>
      </c>
      <c r="I64" s="2">
        <f>AVERAGEIF(A:A,A64,G:G)</f>
        <v>49.543636363636352</v>
      </c>
      <c r="J64" s="2">
        <f t="shared" si="40"/>
        <v>-19.913636363636353</v>
      </c>
      <c r="K64" s="2">
        <f t="shared" si="41"/>
        <v>70.086363636363643</v>
      </c>
      <c r="L64" s="2">
        <f t="shared" si="42"/>
        <v>67.032784337362415</v>
      </c>
      <c r="M64" s="2">
        <f>SUMIF(A:A,A64,L:L)</f>
        <v>2805.6618777365202</v>
      </c>
      <c r="N64" s="3">
        <f t="shared" si="43"/>
        <v>2.3891968190921639E-2</v>
      </c>
      <c r="O64" s="6">
        <f t="shared" si="44"/>
        <v>41.855069955265364</v>
      </c>
      <c r="P64" s="3" t="str">
        <f t="shared" si="45"/>
        <v/>
      </c>
      <c r="Q64" s="3" t="str">
        <f>IF(ISNUMBER(P64),SUMIF(A:A,A64,P:P),"")</f>
        <v/>
      </c>
      <c r="R64" s="3" t="str">
        <f t="shared" si="46"/>
        <v/>
      </c>
      <c r="S64" s="7" t="str">
        <f t="shared" si="47"/>
        <v/>
      </c>
    </row>
  </sheetData>
  <autoFilter ref="A7:S7" xr:uid="{00000000-0009-0000-0000-000000000000}"/>
  <sortState xmlns:xlrd2="http://schemas.microsoft.com/office/spreadsheetml/2017/richdata2" ref="A8:T64">
    <sortCondition ref="B8:B64"/>
    <sortCondition ref="H8:H6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09122022 - Doomben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2022-12-08T22:25:05Z</cp:lastPrinted>
  <dcterms:created xsi:type="dcterms:W3CDTF">2016-03-11T05:58:01Z</dcterms:created>
  <dcterms:modified xsi:type="dcterms:W3CDTF">2022-12-08T22:25:12Z</dcterms:modified>
</cp:coreProperties>
</file>