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0857C235-43D9-438B-A173-32D4D9C2D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1092022 - Sa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01092022 - Sale'!$A$7:$S$7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" l="1"/>
  <c r="I51" i="1"/>
  <c r="J51" i="1" s="1"/>
  <c r="K51" i="1" s="1"/>
  <c r="L51" i="1" s="1"/>
  <c r="H45" i="1"/>
  <c r="I45" i="1"/>
  <c r="J45" i="1" s="1"/>
  <c r="K45" i="1" s="1"/>
  <c r="L45" i="1" s="1"/>
  <c r="H50" i="1"/>
  <c r="I50" i="1"/>
  <c r="J50" i="1" s="1"/>
  <c r="K50" i="1" s="1"/>
  <c r="L50" i="1" s="1"/>
  <c r="H41" i="1"/>
  <c r="I41" i="1"/>
  <c r="J41" i="1" s="1"/>
  <c r="K41" i="1" s="1"/>
  <c r="L41" i="1" s="1"/>
  <c r="H43" i="1"/>
  <c r="I43" i="1"/>
  <c r="J43" i="1" s="1"/>
  <c r="K43" i="1" s="1"/>
  <c r="L43" i="1" s="1"/>
  <c r="H44" i="1"/>
  <c r="I44" i="1"/>
  <c r="J44" i="1" s="1"/>
  <c r="K44" i="1" s="1"/>
  <c r="L44" i="1" s="1"/>
  <c r="H47" i="1"/>
  <c r="I47" i="1"/>
  <c r="J47" i="1" s="1"/>
  <c r="K47" i="1" s="1"/>
  <c r="L47" i="1" s="1"/>
  <c r="H42" i="1"/>
  <c r="I42" i="1"/>
  <c r="J42" i="1" s="1"/>
  <c r="K42" i="1" s="1"/>
  <c r="L42" i="1" s="1"/>
  <c r="H46" i="1"/>
  <c r="I46" i="1"/>
  <c r="J46" i="1" s="1"/>
  <c r="K46" i="1" s="1"/>
  <c r="L46" i="1" s="1"/>
  <c r="H48" i="1"/>
  <c r="I48" i="1"/>
  <c r="J48" i="1" s="1"/>
  <c r="K48" i="1" s="1"/>
  <c r="L48" i="1" s="1"/>
  <c r="H49" i="1"/>
  <c r="I49" i="1"/>
  <c r="J49" i="1" s="1"/>
  <c r="K49" i="1" s="1"/>
  <c r="L49" i="1" s="1"/>
  <c r="H21" i="1"/>
  <c r="I21" i="1"/>
  <c r="J21" i="1" s="1"/>
  <c r="K21" i="1" s="1"/>
  <c r="L21" i="1" s="1"/>
  <c r="H22" i="1"/>
  <c r="I22" i="1"/>
  <c r="J22" i="1" s="1"/>
  <c r="K22" i="1" s="1"/>
  <c r="L22" i="1" s="1"/>
  <c r="H23" i="1"/>
  <c r="I23" i="1"/>
  <c r="J23" i="1" s="1"/>
  <c r="K23" i="1" s="1"/>
  <c r="L23" i="1" s="1"/>
  <c r="H24" i="1"/>
  <c r="I24" i="1"/>
  <c r="J24" i="1" s="1"/>
  <c r="K24" i="1" s="1"/>
  <c r="L24" i="1" s="1"/>
  <c r="H20" i="1"/>
  <c r="I20" i="1"/>
  <c r="J20" i="1" s="1"/>
  <c r="K20" i="1" s="1"/>
  <c r="L20" i="1" s="1"/>
  <c r="H19" i="1"/>
  <c r="I19" i="1"/>
  <c r="J19" i="1" s="1"/>
  <c r="K19" i="1" s="1"/>
  <c r="L19" i="1" s="1"/>
  <c r="H25" i="1"/>
  <c r="I25" i="1"/>
  <c r="J25" i="1" s="1"/>
  <c r="K25" i="1" s="1"/>
  <c r="L25" i="1" s="1"/>
  <c r="H26" i="1"/>
  <c r="I26" i="1"/>
  <c r="J26" i="1" s="1"/>
  <c r="K26" i="1" s="1"/>
  <c r="L26" i="1" s="1"/>
  <c r="H27" i="1"/>
  <c r="I27" i="1"/>
  <c r="J27" i="1" s="1"/>
  <c r="K27" i="1" s="1"/>
  <c r="L27" i="1" s="1"/>
  <c r="H36" i="1"/>
  <c r="I36" i="1"/>
  <c r="J36" i="1" s="1"/>
  <c r="K36" i="1" s="1"/>
  <c r="L36" i="1" s="1"/>
  <c r="H30" i="1"/>
  <c r="I30" i="1"/>
  <c r="J30" i="1" s="1"/>
  <c r="K30" i="1" s="1"/>
  <c r="L30" i="1" s="1"/>
  <c r="H33" i="1"/>
  <c r="I33" i="1"/>
  <c r="J33" i="1" s="1"/>
  <c r="K33" i="1" s="1"/>
  <c r="L33" i="1" s="1"/>
  <c r="H32" i="1"/>
  <c r="I32" i="1"/>
  <c r="J32" i="1" s="1"/>
  <c r="K32" i="1" s="1"/>
  <c r="L32" i="1" s="1"/>
  <c r="H38" i="1"/>
  <c r="I38" i="1"/>
  <c r="J38" i="1" s="1"/>
  <c r="K38" i="1" s="1"/>
  <c r="L38" i="1" s="1"/>
  <c r="H37" i="1"/>
  <c r="I37" i="1"/>
  <c r="J37" i="1" s="1"/>
  <c r="K37" i="1" s="1"/>
  <c r="L37" i="1" s="1"/>
  <c r="H39" i="1"/>
  <c r="I39" i="1"/>
  <c r="J39" i="1" s="1"/>
  <c r="K39" i="1" s="1"/>
  <c r="L39" i="1" s="1"/>
  <c r="H29" i="1"/>
  <c r="I29" i="1"/>
  <c r="J29" i="1" s="1"/>
  <c r="K29" i="1" s="1"/>
  <c r="L29" i="1" s="1"/>
  <c r="H34" i="1"/>
  <c r="I34" i="1"/>
  <c r="J34" i="1" s="1"/>
  <c r="K34" i="1" s="1"/>
  <c r="L34" i="1" s="1"/>
  <c r="H31" i="1"/>
  <c r="I31" i="1"/>
  <c r="J31" i="1" s="1"/>
  <c r="K31" i="1" s="1"/>
  <c r="L31" i="1" s="1"/>
  <c r="H35" i="1"/>
  <c r="I35" i="1"/>
  <c r="J35" i="1" s="1"/>
  <c r="K35" i="1" s="1"/>
  <c r="L35" i="1" s="1"/>
  <c r="H11" i="1"/>
  <c r="I11" i="1"/>
  <c r="J11" i="1" s="1"/>
  <c r="K11" i="1" s="1"/>
  <c r="L11" i="1" s="1"/>
  <c r="H8" i="1"/>
  <c r="I8" i="1"/>
  <c r="J8" i="1" s="1"/>
  <c r="K8" i="1" s="1"/>
  <c r="L8" i="1" s="1"/>
  <c r="H13" i="1"/>
  <c r="I13" i="1"/>
  <c r="J13" i="1" s="1"/>
  <c r="K13" i="1" s="1"/>
  <c r="L13" i="1" s="1"/>
  <c r="H15" i="1"/>
  <c r="I15" i="1"/>
  <c r="J15" i="1" s="1"/>
  <c r="K15" i="1" s="1"/>
  <c r="L15" i="1" s="1"/>
  <c r="H9" i="1"/>
  <c r="I9" i="1"/>
  <c r="J9" i="1" s="1"/>
  <c r="K9" i="1" s="1"/>
  <c r="L9" i="1" s="1"/>
  <c r="H14" i="1"/>
  <c r="I14" i="1"/>
  <c r="J14" i="1" s="1"/>
  <c r="K14" i="1" s="1"/>
  <c r="L14" i="1" s="1"/>
  <c r="H16" i="1"/>
  <c r="I16" i="1"/>
  <c r="J16" i="1" s="1"/>
  <c r="K16" i="1" s="1"/>
  <c r="L16" i="1" s="1"/>
  <c r="H12" i="1"/>
  <c r="I12" i="1"/>
  <c r="J12" i="1" s="1"/>
  <c r="K12" i="1" s="1"/>
  <c r="L12" i="1" s="1"/>
  <c r="H10" i="1"/>
  <c r="I10" i="1"/>
  <c r="J10" i="1" s="1"/>
  <c r="K10" i="1" s="1"/>
  <c r="L10" i="1" s="1"/>
  <c r="H17" i="1"/>
  <c r="I17" i="1"/>
  <c r="J17" i="1" s="1"/>
  <c r="K17" i="1" s="1"/>
  <c r="L17" i="1" s="1"/>
  <c r="M42" i="1" l="1"/>
  <c r="N42" i="1" s="1"/>
  <c r="O42" i="1" s="1"/>
  <c r="P42" i="1" s="1"/>
  <c r="M48" i="1"/>
  <c r="N48" i="1" s="1"/>
  <c r="O48" i="1" s="1"/>
  <c r="P48" i="1" s="1"/>
  <c r="M41" i="1"/>
  <c r="N41" i="1" s="1"/>
  <c r="O41" i="1" s="1"/>
  <c r="P41" i="1" s="1"/>
  <c r="M44" i="1"/>
  <c r="N44" i="1" s="1"/>
  <c r="O44" i="1" s="1"/>
  <c r="P44" i="1" s="1"/>
  <c r="M47" i="1"/>
  <c r="N47" i="1" s="1"/>
  <c r="O47" i="1" s="1"/>
  <c r="P47" i="1" s="1"/>
  <c r="M46" i="1"/>
  <c r="N46" i="1" s="1"/>
  <c r="O46" i="1" s="1"/>
  <c r="P46" i="1" s="1"/>
  <c r="M45" i="1"/>
  <c r="N45" i="1" s="1"/>
  <c r="O45" i="1" s="1"/>
  <c r="P45" i="1" s="1"/>
  <c r="M51" i="1"/>
  <c r="N51" i="1" s="1"/>
  <c r="O51" i="1" s="1"/>
  <c r="P51" i="1" s="1"/>
  <c r="M50" i="1"/>
  <c r="N50" i="1" s="1"/>
  <c r="O50" i="1" s="1"/>
  <c r="P50" i="1" s="1"/>
  <c r="M49" i="1"/>
  <c r="N49" i="1" s="1"/>
  <c r="O49" i="1" s="1"/>
  <c r="P49" i="1" s="1"/>
  <c r="M43" i="1"/>
  <c r="N43" i="1" s="1"/>
  <c r="O43" i="1" s="1"/>
  <c r="P43" i="1" s="1"/>
  <c r="M30" i="1"/>
  <c r="N30" i="1" s="1"/>
  <c r="O30" i="1" s="1"/>
  <c r="P30" i="1" s="1"/>
  <c r="M35" i="1"/>
  <c r="N35" i="1" s="1"/>
  <c r="O35" i="1" s="1"/>
  <c r="P35" i="1" s="1"/>
  <c r="M22" i="1"/>
  <c r="N22" i="1" s="1"/>
  <c r="O22" i="1" s="1"/>
  <c r="P22" i="1" s="1"/>
  <c r="M26" i="1"/>
  <c r="N26" i="1" s="1"/>
  <c r="O26" i="1" s="1"/>
  <c r="P26" i="1" s="1"/>
  <c r="M20" i="1"/>
  <c r="N20" i="1" s="1"/>
  <c r="O20" i="1" s="1"/>
  <c r="P20" i="1" s="1"/>
  <c r="M23" i="1"/>
  <c r="N23" i="1" s="1"/>
  <c r="O23" i="1" s="1"/>
  <c r="P23" i="1" s="1"/>
  <c r="M21" i="1"/>
  <c r="N21" i="1" s="1"/>
  <c r="O21" i="1" s="1"/>
  <c r="P21" i="1" s="1"/>
  <c r="M25" i="1"/>
  <c r="N25" i="1" s="1"/>
  <c r="O25" i="1" s="1"/>
  <c r="P25" i="1" s="1"/>
  <c r="M24" i="1"/>
  <c r="N24" i="1" s="1"/>
  <c r="O24" i="1" s="1"/>
  <c r="P24" i="1" s="1"/>
  <c r="M27" i="1"/>
  <c r="N27" i="1" s="1"/>
  <c r="O27" i="1" s="1"/>
  <c r="P27" i="1" s="1"/>
  <c r="M19" i="1"/>
  <c r="N19" i="1" s="1"/>
  <c r="O19" i="1" s="1"/>
  <c r="P19" i="1" s="1"/>
  <c r="M33" i="1"/>
  <c r="N33" i="1" s="1"/>
  <c r="O33" i="1" s="1"/>
  <c r="P33" i="1" s="1"/>
  <c r="M31" i="1"/>
  <c r="N31" i="1" s="1"/>
  <c r="O31" i="1" s="1"/>
  <c r="P31" i="1" s="1"/>
  <c r="M29" i="1"/>
  <c r="N29" i="1" s="1"/>
  <c r="O29" i="1" s="1"/>
  <c r="P29" i="1" s="1"/>
  <c r="M37" i="1"/>
  <c r="N37" i="1" s="1"/>
  <c r="O37" i="1" s="1"/>
  <c r="P37" i="1" s="1"/>
  <c r="M32" i="1"/>
  <c r="N32" i="1" s="1"/>
  <c r="O32" i="1" s="1"/>
  <c r="P32" i="1" s="1"/>
  <c r="M34" i="1"/>
  <c r="N34" i="1" s="1"/>
  <c r="O34" i="1" s="1"/>
  <c r="P34" i="1" s="1"/>
  <c r="M39" i="1"/>
  <c r="N39" i="1" s="1"/>
  <c r="O39" i="1" s="1"/>
  <c r="P39" i="1" s="1"/>
  <c r="M38" i="1"/>
  <c r="N38" i="1" s="1"/>
  <c r="O38" i="1" s="1"/>
  <c r="P38" i="1" s="1"/>
  <c r="M36" i="1"/>
  <c r="N36" i="1" s="1"/>
  <c r="O36" i="1" s="1"/>
  <c r="P36" i="1" s="1"/>
  <c r="M10" i="1"/>
  <c r="N10" i="1" s="1"/>
  <c r="O10" i="1" s="1"/>
  <c r="P10" i="1" s="1"/>
  <c r="M9" i="1"/>
  <c r="N9" i="1" s="1"/>
  <c r="O9" i="1" s="1"/>
  <c r="P9" i="1" s="1"/>
  <c r="M15" i="1"/>
  <c r="N15" i="1" s="1"/>
  <c r="O15" i="1" s="1"/>
  <c r="P15" i="1" s="1"/>
  <c r="M17" i="1"/>
  <c r="N17" i="1" s="1"/>
  <c r="O17" i="1" s="1"/>
  <c r="P17" i="1" s="1"/>
  <c r="M14" i="1"/>
  <c r="N14" i="1" s="1"/>
  <c r="O14" i="1" s="1"/>
  <c r="P14" i="1" s="1"/>
  <c r="M8" i="1"/>
  <c r="N8" i="1" s="1"/>
  <c r="O8" i="1" s="1"/>
  <c r="P8" i="1" s="1"/>
  <c r="M11" i="1"/>
  <c r="N11" i="1" s="1"/>
  <c r="O11" i="1" s="1"/>
  <c r="P11" i="1" s="1"/>
  <c r="M16" i="1"/>
  <c r="N16" i="1" s="1"/>
  <c r="O16" i="1" s="1"/>
  <c r="P16" i="1" s="1"/>
  <c r="M13" i="1"/>
  <c r="N13" i="1" s="1"/>
  <c r="O13" i="1" s="1"/>
  <c r="P13" i="1" s="1"/>
  <c r="M12" i="1"/>
  <c r="N12" i="1" s="1"/>
  <c r="O12" i="1" s="1"/>
  <c r="P12" i="1" s="1"/>
  <c r="Q44" i="1" l="1"/>
  <c r="R44" i="1" s="1"/>
  <c r="S44" i="1" s="1"/>
  <c r="Q46" i="1"/>
  <c r="R46" i="1" s="1"/>
  <c r="S46" i="1" s="1"/>
  <c r="Q50" i="1"/>
  <c r="R50" i="1" s="1"/>
  <c r="S50" i="1" s="1"/>
  <c r="Q51" i="1"/>
  <c r="R51" i="1" s="1"/>
  <c r="S51" i="1" s="1"/>
  <c r="Q41" i="1"/>
  <c r="R41" i="1" s="1"/>
  <c r="S41" i="1" s="1"/>
  <c r="Q43" i="1"/>
  <c r="R43" i="1" s="1"/>
  <c r="S43" i="1" s="1"/>
  <c r="Q45" i="1"/>
  <c r="R45" i="1" s="1"/>
  <c r="S45" i="1" s="1"/>
  <c r="Q47" i="1"/>
  <c r="R47" i="1" s="1"/>
  <c r="S47" i="1" s="1"/>
  <c r="Q48" i="1"/>
  <c r="R48" i="1" s="1"/>
  <c r="S48" i="1" s="1"/>
  <c r="Q49" i="1"/>
  <c r="R49" i="1" s="1"/>
  <c r="S49" i="1" s="1"/>
  <c r="Q42" i="1"/>
  <c r="R42" i="1" s="1"/>
  <c r="S42" i="1" s="1"/>
  <c r="Q20" i="1"/>
  <c r="R20" i="1" s="1"/>
  <c r="S20" i="1" s="1"/>
  <c r="Q30" i="1"/>
  <c r="R30" i="1" s="1"/>
  <c r="S30" i="1" s="1"/>
  <c r="Q26" i="1"/>
  <c r="R26" i="1" s="1"/>
  <c r="S26" i="1" s="1"/>
  <c r="Q22" i="1"/>
  <c r="R22" i="1" s="1"/>
  <c r="S22" i="1" s="1"/>
  <c r="Q38" i="1"/>
  <c r="R38" i="1" s="1"/>
  <c r="S38" i="1" s="1"/>
  <c r="Q39" i="1"/>
  <c r="R39" i="1" s="1"/>
  <c r="S39" i="1" s="1"/>
  <c r="Q19" i="1"/>
  <c r="R19" i="1" s="1"/>
  <c r="S19" i="1" s="1"/>
  <c r="Q27" i="1"/>
  <c r="R27" i="1" s="1"/>
  <c r="S27" i="1" s="1"/>
  <c r="Q24" i="1"/>
  <c r="R24" i="1" s="1"/>
  <c r="S24" i="1" s="1"/>
  <c r="Q37" i="1"/>
  <c r="R37" i="1" s="1"/>
  <c r="S37" i="1" s="1"/>
  <c r="Q29" i="1"/>
  <c r="R29" i="1" s="1"/>
  <c r="S29" i="1" s="1"/>
  <c r="Q35" i="1"/>
  <c r="R35" i="1" s="1"/>
  <c r="S35" i="1" s="1"/>
  <c r="Q23" i="1"/>
  <c r="R23" i="1" s="1"/>
  <c r="S23" i="1" s="1"/>
  <c r="Q36" i="1"/>
  <c r="R36" i="1" s="1"/>
  <c r="S36" i="1" s="1"/>
  <c r="Q31" i="1"/>
  <c r="R31" i="1" s="1"/>
  <c r="S31" i="1" s="1"/>
  <c r="Q33" i="1"/>
  <c r="R33" i="1" s="1"/>
  <c r="S33" i="1" s="1"/>
  <c r="Q34" i="1"/>
  <c r="R34" i="1" s="1"/>
  <c r="S34" i="1" s="1"/>
  <c r="Q21" i="1"/>
  <c r="R21" i="1" s="1"/>
  <c r="S21" i="1" s="1"/>
  <c r="Q25" i="1"/>
  <c r="R25" i="1" s="1"/>
  <c r="S25" i="1" s="1"/>
  <c r="Q32" i="1"/>
  <c r="R32" i="1" s="1"/>
  <c r="S32" i="1" s="1"/>
  <c r="Q13" i="1"/>
  <c r="R13" i="1" s="1"/>
  <c r="S13" i="1" s="1"/>
  <c r="Q16" i="1"/>
  <c r="R16" i="1" s="1"/>
  <c r="S16" i="1" s="1"/>
  <c r="Q12" i="1"/>
  <c r="R12" i="1" s="1"/>
  <c r="S12" i="1" s="1"/>
  <c r="Q9" i="1"/>
  <c r="R9" i="1" s="1"/>
  <c r="S9" i="1" s="1"/>
  <c r="Q8" i="1"/>
  <c r="R8" i="1" s="1"/>
  <c r="S8" i="1" s="1"/>
  <c r="Q14" i="1"/>
  <c r="R14" i="1" s="1"/>
  <c r="S14" i="1" s="1"/>
  <c r="Q15" i="1"/>
  <c r="R15" i="1" s="1"/>
  <c r="S15" i="1" s="1"/>
  <c r="Q10" i="1"/>
  <c r="R10" i="1" s="1"/>
  <c r="S10" i="1" s="1"/>
  <c r="Q17" i="1"/>
  <c r="R17" i="1" s="1"/>
  <c r="S17" i="1" s="1"/>
  <c r="Q11" i="1"/>
  <c r="R11" i="1" s="1"/>
  <c r="S11" i="1" s="1"/>
</calcChain>
</file>

<file path=xl/sharedStrings.xml><?xml version="1.0" encoding="utf-8"?>
<sst xmlns="http://schemas.openxmlformats.org/spreadsheetml/2006/main" count="101" uniqueCount="61">
  <si>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</si>
  <si>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</si>
  <si>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</si>
  <si>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</si>
  <si>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</si>
  <si>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</si>
  <si>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</si>
  <si>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</si>
  <si>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</si>
  <si>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</si>
  <si>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</si>
  <si>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</si>
  <si>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</si>
  <si>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</si>
  <si>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</si>
  <si>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</si>
  <si>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</si>
  <si>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</si>
  <si>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</si>
  <si>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Savonia             </t>
  </si>
  <si>
    <t>Sale</t>
  </si>
  <si>
    <t xml:space="preserve">Karaka Lad          </t>
  </si>
  <si>
    <t xml:space="preserve">Prowling            </t>
  </si>
  <si>
    <t xml:space="preserve">Cetshwayo           </t>
  </si>
  <si>
    <t xml:space="preserve">Nossenko            </t>
  </si>
  <si>
    <t xml:space="preserve">Feudal Empire       </t>
  </si>
  <si>
    <t xml:space="preserve">Queen Of Sass       </t>
  </si>
  <si>
    <t xml:space="preserve">Obsessive Nature    </t>
  </si>
  <si>
    <t xml:space="preserve">Orlando Grove       </t>
  </si>
  <si>
    <t xml:space="preserve">Unhinched           </t>
  </si>
  <si>
    <t xml:space="preserve">Along The River     </t>
  </si>
  <si>
    <t xml:space="preserve">Magic Drum          </t>
  </si>
  <si>
    <t xml:space="preserve">Far Enough          </t>
  </si>
  <si>
    <t xml:space="preserve">Licorice Prince     </t>
  </si>
  <si>
    <t xml:space="preserve">High Risk           </t>
  </si>
  <si>
    <t xml:space="preserve">Viviane             </t>
  </si>
  <si>
    <t xml:space="preserve">Obfuscation         </t>
  </si>
  <si>
    <t xml:space="preserve">Im Cheeky           </t>
  </si>
  <si>
    <t xml:space="preserve">Doctor Coto         </t>
  </si>
  <si>
    <t xml:space="preserve">Keats               </t>
  </si>
  <si>
    <t xml:space="preserve">Ripplebrook         </t>
  </si>
  <si>
    <t xml:space="preserve">Savileo             </t>
  </si>
  <si>
    <t xml:space="preserve">Shezadandi          </t>
  </si>
  <si>
    <t xml:space="preserve">Clinched            </t>
  </si>
  <si>
    <t xml:space="preserve">Who Done The Deel   </t>
  </si>
  <si>
    <t xml:space="preserve">Savvy Dan           </t>
  </si>
  <si>
    <t xml:space="preserve">Toronali            </t>
  </si>
  <si>
    <t xml:space="preserve">Ladymane            </t>
  </si>
  <si>
    <t xml:space="preserve">Lindelani           </t>
  </si>
  <si>
    <t xml:space="preserve">Lochies Song        </t>
  </si>
  <si>
    <t xml:space="preserve">Plymouth Road       </t>
  </si>
  <si>
    <t xml:space="preserve">Legionnaire         </t>
  </si>
  <si>
    <t xml:space="preserve">Florida Dream       </t>
  </si>
  <si>
    <t xml:space="preserve">The Duke Of Dubai   </t>
  </si>
  <si>
    <t xml:space="preserve">French Emperor      </t>
  </si>
  <si>
    <t xml:space="preserve">Arizona Dreaming    </t>
  </si>
  <si>
    <t xml:space="preserve">From Pantherland    </t>
  </si>
  <si>
    <t xml:space="preserve">Perusal             </t>
  </si>
  <si>
    <t xml:space="preserve">Beau Night          </t>
  </si>
  <si>
    <t xml:space="preserve">Bubbly Lass         </t>
  </si>
  <si>
    <t xml:space="preserve">Alphaville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</si>
</sst>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146854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B705B-9B4B-5B5E-E466-9DF1A623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8440" cy="10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26" sqref="F2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4414062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2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10</v>
      </c>
      <c r="B8" s="5">
        <v>0.64583333333333337</v>
      </c>
      <c r="C8" s="1" t="s">
        <v>20</v>
      </c>
      <c r="D8" s="1">
        <v>5</v>
      </c>
      <c r="E8" s="1">
        <v>3</v>
      </c>
      <c r="F8" s="1" t="s">
        <v>22</v>
      </c>
      <c r="G8" s="1">
        <v>72.430000000000007</v>
      </c>
      <c r="H8" s="1">
        <f>1+COUNTIFS(A:A,A8,G:G,"&gt;"&amp;G8)</f>
        <v>1</v>
      </c>
      <c r="I8" s="2">
        <f>AVERAGEIF(A:A,A8,G:G)</f>
        <v>47.379999999999995</v>
      </c>
      <c r="J8" s="2">
        <f t="shared" ref="J8:J17" si="0">G8-I8</f>
        <v>25.050000000000011</v>
      </c>
      <c r="K8" s="2">
        <f t="shared" ref="K8:K17" si="1">90+J8</f>
        <v>115.05000000000001</v>
      </c>
      <c r="L8" s="2">
        <f t="shared" ref="L8:L17" si="2">EXP(0.06*K8)</f>
        <v>995.25600945664883</v>
      </c>
      <c r="M8" s="2">
        <f>SUMIF(A:A,A8,L:L)</f>
        <v>3104.7941984850831</v>
      </c>
      <c r="N8" s="3">
        <f t="shared" ref="N8:N17" si="3">L8/M8</f>
        <v>0.32055458295505135</v>
      </c>
      <c r="O8" s="6">
        <f t="shared" ref="O8:O17" si="4">1/N8</f>
        <v>3.119593520646128</v>
      </c>
      <c r="P8" s="3">
        <f t="shared" ref="P8:P17" si="5">IF(O8&gt;21,"",N8)</f>
        <v>0.32055458295505135</v>
      </c>
      <c r="Q8" s="3">
        <f>IF(ISNUMBER(P8),SUMIF(A:A,A8,P:P),"")</f>
        <v>0.91502442917877802</v>
      </c>
      <c r="R8" s="3">
        <f t="shared" ref="R8:R17" si="6">IFERROR(P8*(1/Q8),"")</f>
        <v>0.35032352441425496</v>
      </c>
      <c r="S8" s="7">
        <f t="shared" ref="S8:S17" si="7">IFERROR(1/R8,"")</f>
        <v>2.8545042804990377</v>
      </c>
    </row>
    <row r="9" spans="1:19" x14ac:dyDescent="0.3">
      <c r="A9" s="1">
        <v>10</v>
      </c>
      <c r="B9" s="5">
        <v>0.64583333333333337</v>
      </c>
      <c r="C9" s="1" t="s">
        <v>20</v>
      </c>
      <c r="D9" s="1">
        <v>5</v>
      </c>
      <c r="E9" s="1">
        <v>6</v>
      </c>
      <c r="F9" s="1" t="s">
        <v>25</v>
      </c>
      <c r="G9" s="1">
        <v>61.15</v>
      </c>
      <c r="H9" s="1">
        <f>1+COUNTIFS(A:A,A9,G:G,"&gt;"&amp;G9)</f>
        <v>2</v>
      </c>
      <c r="I9" s="2">
        <f>AVERAGEIF(A:A,A9,G:G)</f>
        <v>47.379999999999995</v>
      </c>
      <c r="J9" s="2">
        <f t="shared" si="0"/>
        <v>13.770000000000003</v>
      </c>
      <c r="K9" s="2">
        <f t="shared" si="1"/>
        <v>103.77000000000001</v>
      </c>
      <c r="L9" s="2">
        <f t="shared" si="2"/>
        <v>505.82967401391562</v>
      </c>
      <c r="M9" s="2">
        <f>SUMIF(A:A,A9,L:L)</f>
        <v>3104.7941984850831</v>
      </c>
      <c r="N9" s="3">
        <f t="shared" si="3"/>
        <v>0.16291890594897537</v>
      </c>
      <c r="O9" s="6">
        <f t="shared" si="4"/>
        <v>6.1380230500270505</v>
      </c>
      <c r="P9" s="3">
        <f t="shared" si="5"/>
        <v>0.16291890594897537</v>
      </c>
      <c r="Q9" s="3">
        <f>IF(ISNUMBER(P9),SUMIF(A:A,A9,P:P),"")</f>
        <v>0.91502442917877802</v>
      </c>
      <c r="R9" s="3">
        <f t="shared" si="6"/>
        <v>0.1780486954814888</v>
      </c>
      <c r="S9" s="7">
        <f t="shared" si="7"/>
        <v>5.6164410376371841</v>
      </c>
    </row>
    <row r="10" spans="1:19" x14ac:dyDescent="0.3">
      <c r="A10" s="1">
        <v>10</v>
      </c>
      <c r="B10" s="5">
        <v>0.64583333333333337</v>
      </c>
      <c r="C10" s="1" t="s">
        <v>20</v>
      </c>
      <c r="D10" s="1">
        <v>5</v>
      </c>
      <c r="E10" s="1">
        <v>10</v>
      </c>
      <c r="F10" s="1" t="s">
        <v>19</v>
      </c>
      <c r="G10" s="1">
        <v>55.53</v>
      </c>
      <c r="H10" s="1">
        <f>1+COUNTIFS(A:A,A10,G:G,"&gt;"&amp;G10)</f>
        <v>3</v>
      </c>
      <c r="I10" s="2">
        <f>AVERAGEIF(A:A,A10,G:G)</f>
        <v>47.379999999999995</v>
      </c>
      <c r="J10" s="2">
        <f t="shared" si="0"/>
        <v>8.1500000000000057</v>
      </c>
      <c r="K10" s="2">
        <f t="shared" si="1"/>
        <v>98.15</v>
      </c>
      <c r="L10" s="2">
        <f t="shared" si="2"/>
        <v>361.04405973033687</v>
      </c>
      <c r="M10" s="2">
        <f>SUMIF(A:A,A10,L:L)</f>
        <v>3104.7941984850831</v>
      </c>
      <c r="N10" s="3">
        <f t="shared" si="3"/>
        <v>0.11628598762085438</v>
      </c>
      <c r="O10" s="6">
        <f t="shared" si="4"/>
        <v>8.5994883859993383</v>
      </c>
      <c r="P10" s="3">
        <f t="shared" si="5"/>
        <v>0.11628598762085438</v>
      </c>
      <c r="Q10" s="3">
        <f>IF(ISNUMBER(P10),SUMIF(A:A,A10,P:P),"")</f>
        <v>0.91502442917877802</v>
      </c>
      <c r="R10" s="3">
        <f t="shared" si="6"/>
        <v>0.12708511807189615</v>
      </c>
      <c r="S10" s="7">
        <f t="shared" si="7"/>
        <v>7.868741951628575</v>
      </c>
    </row>
    <row r="11" spans="1:19" x14ac:dyDescent="0.3">
      <c r="A11" s="1">
        <v>10</v>
      </c>
      <c r="B11" s="5">
        <v>0.64583333333333337</v>
      </c>
      <c r="C11" s="1" t="s">
        <v>20</v>
      </c>
      <c r="D11" s="1">
        <v>5</v>
      </c>
      <c r="E11" s="1">
        <v>2</v>
      </c>
      <c r="F11" s="1" t="s">
        <v>21</v>
      </c>
      <c r="G11" s="1">
        <v>53.91</v>
      </c>
      <c r="H11" s="1">
        <f>1+COUNTIFS(A:A,A11,G:G,"&gt;"&amp;G11)</f>
        <v>4</v>
      </c>
      <c r="I11" s="2">
        <f>AVERAGEIF(A:A,A11,G:G)</f>
        <v>47.379999999999995</v>
      </c>
      <c r="J11" s="2">
        <f t="shared" si="0"/>
        <v>6.5300000000000011</v>
      </c>
      <c r="K11" s="2">
        <f t="shared" si="1"/>
        <v>96.53</v>
      </c>
      <c r="L11" s="2">
        <f t="shared" si="2"/>
        <v>327.6021778989471</v>
      </c>
      <c r="M11" s="2">
        <f>SUMIF(A:A,A11,L:L)</f>
        <v>3104.7941984850831</v>
      </c>
      <c r="N11" s="3">
        <f t="shared" si="3"/>
        <v>0.10551494139572712</v>
      </c>
      <c r="O11" s="6">
        <f t="shared" si="4"/>
        <v>9.4773307625653054</v>
      </c>
      <c r="P11" s="3">
        <f t="shared" si="5"/>
        <v>0.10551494139572712</v>
      </c>
      <c r="Q11" s="3">
        <f>IF(ISNUMBER(P11),SUMIF(A:A,A11,P:P),"")</f>
        <v>0.91502442917877802</v>
      </c>
      <c r="R11" s="3">
        <f t="shared" si="6"/>
        <v>0.11531379713044966</v>
      </c>
      <c r="S11" s="7">
        <f t="shared" si="7"/>
        <v>8.6719891711547916</v>
      </c>
    </row>
    <row r="12" spans="1:19" x14ac:dyDescent="0.3">
      <c r="A12" s="1">
        <v>10</v>
      </c>
      <c r="B12" s="5">
        <v>0.64583333333333337</v>
      </c>
      <c r="C12" s="1" t="s">
        <v>20</v>
      </c>
      <c r="D12" s="1">
        <v>5</v>
      </c>
      <c r="E12" s="1">
        <v>9</v>
      </c>
      <c r="F12" s="1" t="s">
        <v>28</v>
      </c>
      <c r="G12" s="1">
        <v>50.35</v>
      </c>
      <c r="H12" s="1">
        <f>1+COUNTIFS(A:A,A12,G:G,"&gt;"&amp;G12)</f>
        <v>5</v>
      </c>
      <c r="I12" s="2">
        <f>AVERAGEIF(A:A,A12,G:G)</f>
        <v>47.379999999999995</v>
      </c>
      <c r="J12" s="2">
        <f t="shared" si="0"/>
        <v>2.970000000000006</v>
      </c>
      <c r="K12" s="2">
        <f t="shared" si="1"/>
        <v>92.97</v>
      </c>
      <c r="L12" s="2">
        <f t="shared" si="2"/>
        <v>264.59490605427931</v>
      </c>
      <c r="M12" s="2">
        <f>SUMIF(A:A,A12,L:L)</f>
        <v>3104.7941984850831</v>
      </c>
      <c r="N12" s="3">
        <f t="shared" si="3"/>
        <v>8.5221399274509932E-2</v>
      </c>
      <c r="O12" s="6">
        <f t="shared" si="4"/>
        <v>11.73414199383023</v>
      </c>
      <c r="P12" s="3">
        <f t="shared" si="5"/>
        <v>8.5221399274509932E-2</v>
      </c>
      <c r="Q12" s="3">
        <f>IF(ISNUMBER(P12),SUMIF(A:A,A12,P:P),"")</f>
        <v>0.91502442917877802</v>
      </c>
      <c r="R12" s="3">
        <f t="shared" si="6"/>
        <v>9.3135654696121034E-2</v>
      </c>
      <c r="S12" s="7">
        <f t="shared" si="7"/>
        <v>10.737026579807234</v>
      </c>
    </row>
    <row r="13" spans="1:19" x14ac:dyDescent="0.3">
      <c r="A13" s="1">
        <v>10</v>
      </c>
      <c r="B13" s="5">
        <v>0.64583333333333337</v>
      </c>
      <c r="C13" s="1" t="s">
        <v>20</v>
      </c>
      <c r="D13" s="1">
        <v>5</v>
      </c>
      <c r="E13" s="1">
        <v>4</v>
      </c>
      <c r="F13" s="1" t="s">
        <v>23</v>
      </c>
      <c r="G13" s="1">
        <v>47.03</v>
      </c>
      <c r="H13" s="1">
        <f>1+COUNTIFS(A:A,A13,G:G,"&gt;"&amp;G13)</f>
        <v>6</v>
      </c>
      <c r="I13" s="2">
        <f>AVERAGEIF(A:A,A13,G:G)</f>
        <v>47.379999999999995</v>
      </c>
      <c r="J13" s="2">
        <f t="shared" si="0"/>
        <v>-0.34999999999999432</v>
      </c>
      <c r="K13" s="2">
        <f t="shared" si="1"/>
        <v>89.65</v>
      </c>
      <c r="L13" s="2">
        <f t="shared" si="2"/>
        <v>216.805361624499</v>
      </c>
      <c r="M13" s="2">
        <f>SUMIF(A:A,A13,L:L)</f>
        <v>3104.7941984850831</v>
      </c>
      <c r="N13" s="3">
        <f t="shared" si="3"/>
        <v>6.9829221444140957E-2</v>
      </c>
      <c r="O13" s="6">
        <f t="shared" si="4"/>
        <v>14.320652290244105</v>
      </c>
      <c r="P13" s="3">
        <f t="shared" si="5"/>
        <v>6.9829221444140957E-2</v>
      </c>
      <c r="Q13" s="3">
        <f>IF(ISNUMBER(P13),SUMIF(A:A,A13,P:P),"")</f>
        <v>0.91502442917877802</v>
      </c>
      <c r="R13" s="3">
        <f t="shared" si="6"/>
        <v>7.6314051535008448E-2</v>
      </c>
      <c r="S13" s="7">
        <f t="shared" si="7"/>
        <v>13.103746687348373</v>
      </c>
    </row>
    <row r="14" spans="1:19" x14ac:dyDescent="0.3">
      <c r="A14" s="1">
        <v>10</v>
      </c>
      <c r="B14" s="5">
        <v>0.64583333333333337</v>
      </c>
      <c r="C14" s="1" t="s">
        <v>20</v>
      </c>
      <c r="D14" s="1">
        <v>5</v>
      </c>
      <c r="E14" s="1">
        <v>7</v>
      </c>
      <c r="F14" s="1" t="s">
        <v>26</v>
      </c>
      <c r="G14" s="1">
        <v>42.96</v>
      </c>
      <c r="H14" s="1">
        <f>1+COUNTIFS(A:A,A14,G:G,"&gt;"&amp;G14)</f>
        <v>7</v>
      </c>
      <c r="I14" s="2">
        <f>AVERAGEIF(A:A,A14,G:G)</f>
        <v>47.379999999999995</v>
      </c>
      <c r="J14" s="2">
        <f t="shared" si="0"/>
        <v>-4.4199999999999946</v>
      </c>
      <c r="K14" s="2">
        <f t="shared" si="1"/>
        <v>85.580000000000013</v>
      </c>
      <c r="L14" s="2">
        <f t="shared" si="2"/>
        <v>169.83035040776807</v>
      </c>
      <c r="M14" s="2">
        <f>SUMIF(A:A,A14,L:L)</f>
        <v>3104.7941984850831</v>
      </c>
      <c r="N14" s="3">
        <f t="shared" si="3"/>
        <v>5.4699390539518881E-2</v>
      </c>
      <c r="O14" s="6">
        <f t="shared" si="4"/>
        <v>18.281739341821847</v>
      </c>
      <c r="P14" s="3">
        <f t="shared" si="5"/>
        <v>5.4699390539518881E-2</v>
      </c>
      <c r="Q14" s="3">
        <f>IF(ISNUMBER(P14),SUMIF(A:A,A14,P:P),"")</f>
        <v>0.91502442917877802</v>
      </c>
      <c r="R14" s="3">
        <f t="shared" si="6"/>
        <v>5.9779158670780888E-2</v>
      </c>
      <c r="S14" s="7">
        <f t="shared" si="7"/>
        <v>16.728238105645744</v>
      </c>
    </row>
    <row r="15" spans="1:19" x14ac:dyDescent="0.3">
      <c r="A15" s="1">
        <v>10</v>
      </c>
      <c r="B15" s="5">
        <v>0.64583333333333337</v>
      </c>
      <c r="C15" s="1" t="s">
        <v>20</v>
      </c>
      <c r="D15" s="1">
        <v>5</v>
      </c>
      <c r="E15" s="1">
        <v>5</v>
      </c>
      <c r="F15" s="1" t="s">
        <v>24</v>
      </c>
      <c r="G15" s="1">
        <v>39.81</v>
      </c>
      <c r="H15" s="1">
        <f>1+COUNTIFS(A:A,A15,G:G,"&gt;"&amp;G15)</f>
        <v>8</v>
      </c>
      <c r="I15" s="2">
        <f>AVERAGEIF(A:A,A15,G:G)</f>
        <v>47.379999999999995</v>
      </c>
      <c r="J15" s="2">
        <f t="shared" si="0"/>
        <v>-7.5699999999999932</v>
      </c>
      <c r="K15" s="2">
        <f t="shared" si="1"/>
        <v>82.43</v>
      </c>
      <c r="L15" s="2">
        <f t="shared" si="2"/>
        <v>140.58327249478887</v>
      </c>
      <c r="M15" s="2">
        <f>SUMIF(A:A,A15,L:L)</f>
        <v>3104.7941984850831</v>
      </c>
      <c r="N15" s="3">
        <f t="shared" si="3"/>
        <v>4.52794174130393E-2</v>
      </c>
      <c r="O15" s="6">
        <f t="shared" si="4"/>
        <v>22.085089807538598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10</v>
      </c>
      <c r="B16" s="5">
        <v>0.64583333333333337</v>
      </c>
      <c r="C16" s="1" t="s">
        <v>20</v>
      </c>
      <c r="D16" s="1">
        <v>5</v>
      </c>
      <c r="E16" s="1">
        <v>8</v>
      </c>
      <c r="F16" s="1" t="s">
        <v>27</v>
      </c>
      <c r="G16" s="1">
        <v>30.35</v>
      </c>
      <c r="H16" s="1">
        <f>1+COUNTIFS(A:A,A16,G:G,"&gt;"&amp;G16)</f>
        <v>9</v>
      </c>
      <c r="I16" s="2">
        <f>AVERAGEIF(A:A,A16,G:G)</f>
        <v>47.379999999999995</v>
      </c>
      <c r="J16" s="2">
        <f t="shared" si="0"/>
        <v>-17.029999999999994</v>
      </c>
      <c r="K16" s="2">
        <f t="shared" si="1"/>
        <v>72.97</v>
      </c>
      <c r="L16" s="2">
        <f t="shared" si="2"/>
        <v>79.69445420500179</v>
      </c>
      <c r="M16" s="2">
        <f>SUMIF(A:A,A16,L:L)</f>
        <v>3104.7941984850831</v>
      </c>
      <c r="N16" s="3">
        <f t="shared" si="3"/>
        <v>2.5668192192541125E-2</v>
      </c>
      <c r="O16" s="6">
        <f t="shared" si="4"/>
        <v>38.958723407509325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10</v>
      </c>
      <c r="B17" s="5">
        <v>0.64583333333333337</v>
      </c>
      <c r="C17" s="1" t="s">
        <v>20</v>
      </c>
      <c r="D17" s="1">
        <v>5</v>
      </c>
      <c r="E17" s="1">
        <v>11</v>
      </c>
      <c r="F17" s="1" t="s">
        <v>29</v>
      </c>
      <c r="G17" s="1">
        <v>20.28</v>
      </c>
      <c r="H17" s="1">
        <f>1+COUNTIFS(A:A,A17,G:G,"&gt;"&amp;G17)</f>
        <v>10</v>
      </c>
      <c r="I17" s="2">
        <f>AVERAGEIF(A:A,A17,G:G)</f>
        <v>47.379999999999995</v>
      </c>
      <c r="J17" s="2">
        <f t="shared" si="0"/>
        <v>-27.099999999999994</v>
      </c>
      <c r="K17" s="2">
        <f t="shared" si="1"/>
        <v>62.900000000000006</v>
      </c>
      <c r="L17" s="2">
        <f t="shared" si="2"/>
        <v>43.553932598897497</v>
      </c>
      <c r="M17" s="2">
        <f>SUMIF(A:A,A17,L:L)</f>
        <v>3104.7941984850831</v>
      </c>
      <c r="N17" s="3">
        <f t="shared" si="3"/>
        <v>1.4027961215641505E-2</v>
      </c>
      <c r="O17" s="6">
        <f t="shared" si="4"/>
        <v>71.286196520487707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13</v>
      </c>
      <c r="B19" s="5">
        <v>0.66666666666666663</v>
      </c>
      <c r="C19" s="1" t="s">
        <v>20</v>
      </c>
      <c r="D19" s="1">
        <v>6</v>
      </c>
      <c r="E19" s="1">
        <v>7</v>
      </c>
      <c r="F19" s="1" t="s">
        <v>35</v>
      </c>
      <c r="G19" s="1">
        <v>66.290000000000006</v>
      </c>
      <c r="H19" s="1">
        <f>1+COUNTIFS(A:A,A19,G:G,"&gt;"&amp;G19)</f>
        <v>1</v>
      </c>
      <c r="I19" s="2">
        <f>AVERAGEIF(A:A,A19,G:G)</f>
        <v>49.257777777777783</v>
      </c>
      <c r="J19" s="2">
        <f t="shared" ref="J19:J39" si="8">G19-I19</f>
        <v>17.032222222222224</v>
      </c>
      <c r="K19" s="2">
        <f t="shared" ref="K19:K39" si="9">90+J19</f>
        <v>107.03222222222223</v>
      </c>
      <c r="L19" s="2">
        <f t="shared" ref="L19:L39" si="10">EXP(0.06*K19)</f>
        <v>615.19133505631885</v>
      </c>
      <c r="M19" s="2">
        <f>SUMIF(A:A,A19,L:L)</f>
        <v>2676.6972377045604</v>
      </c>
      <c r="N19" s="3">
        <f t="shared" ref="N19:N39" si="11">L19/M19</f>
        <v>0.2298322448988982</v>
      </c>
      <c r="O19" s="6">
        <f t="shared" ref="O19:O39" si="12">1/N19</f>
        <v>4.3509995755377746</v>
      </c>
      <c r="P19" s="3">
        <f t="shared" ref="P19:P39" si="13">IF(O19&gt;21,"",N19)</f>
        <v>0.2298322448988982</v>
      </c>
      <c r="Q19" s="3">
        <f>IF(ISNUMBER(P19),SUMIF(A:A,A19,P:P),"")</f>
        <v>0.95868075275362175</v>
      </c>
      <c r="R19" s="3">
        <f t="shared" ref="R19:R39" si="14">IFERROR(P19*(1/Q19),"")</f>
        <v>0.23973804025871001</v>
      </c>
      <c r="S19" s="7">
        <f t="shared" ref="S19:S39" si="15">IFERROR(1/R19,"")</f>
        <v>4.171219548307243</v>
      </c>
    </row>
    <row r="20" spans="1:19" x14ac:dyDescent="0.3">
      <c r="A20" s="1">
        <v>13</v>
      </c>
      <c r="B20" s="5">
        <v>0.66666666666666663</v>
      </c>
      <c r="C20" s="1" t="s">
        <v>20</v>
      </c>
      <c r="D20" s="1">
        <v>6</v>
      </c>
      <c r="E20" s="1">
        <v>5</v>
      </c>
      <c r="F20" s="1" t="s">
        <v>34</v>
      </c>
      <c r="G20" s="1">
        <v>62.86</v>
      </c>
      <c r="H20" s="1">
        <f>1+COUNTIFS(A:A,A20,G:G,"&gt;"&amp;G20)</f>
        <v>2</v>
      </c>
      <c r="I20" s="2">
        <f>AVERAGEIF(A:A,A20,G:G)</f>
        <v>49.257777777777783</v>
      </c>
      <c r="J20" s="2">
        <f t="shared" si="8"/>
        <v>13.602222222222217</v>
      </c>
      <c r="K20" s="2">
        <f t="shared" si="9"/>
        <v>103.60222222222222</v>
      </c>
      <c r="L20" s="2">
        <f t="shared" si="10"/>
        <v>500.763199336752</v>
      </c>
      <c r="M20" s="2">
        <f>SUMIF(A:A,A20,L:L)</f>
        <v>2676.6972377045604</v>
      </c>
      <c r="N20" s="3">
        <f t="shared" si="11"/>
        <v>0.18708249565281002</v>
      </c>
      <c r="O20" s="6">
        <f t="shared" si="12"/>
        <v>5.3452355150094437</v>
      </c>
      <c r="P20" s="3">
        <f t="shared" si="13"/>
        <v>0.18708249565281002</v>
      </c>
      <c r="Q20" s="3">
        <f>IF(ISNUMBER(P20),SUMIF(A:A,A20,P:P),"")</f>
        <v>0.95868075275362175</v>
      </c>
      <c r="R20" s="3">
        <f t="shared" si="14"/>
        <v>0.19514577205754091</v>
      </c>
      <c r="S20" s="7">
        <f t="shared" si="15"/>
        <v>5.1243744071746473</v>
      </c>
    </row>
    <row r="21" spans="1:19" x14ac:dyDescent="0.3">
      <c r="A21" s="1">
        <v>13</v>
      </c>
      <c r="B21" s="5">
        <v>0.66666666666666663</v>
      </c>
      <c r="C21" s="1" t="s">
        <v>20</v>
      </c>
      <c r="D21" s="1">
        <v>6</v>
      </c>
      <c r="E21" s="1">
        <v>1</v>
      </c>
      <c r="F21" s="1" t="s">
        <v>30</v>
      </c>
      <c r="G21" s="1">
        <v>60.42</v>
      </c>
      <c r="H21" s="1">
        <f>1+COUNTIFS(A:A,A21,G:G,"&gt;"&amp;G21)</f>
        <v>3</v>
      </c>
      <c r="I21" s="2">
        <f>AVERAGEIF(A:A,A21,G:G)</f>
        <v>49.257777777777783</v>
      </c>
      <c r="J21" s="2">
        <f t="shared" si="8"/>
        <v>11.162222222222219</v>
      </c>
      <c r="K21" s="2">
        <f t="shared" si="9"/>
        <v>101.16222222222223</v>
      </c>
      <c r="L21" s="2">
        <f t="shared" si="10"/>
        <v>432.56531544222446</v>
      </c>
      <c r="M21" s="2">
        <f>SUMIF(A:A,A21,L:L)</f>
        <v>2676.6972377045604</v>
      </c>
      <c r="N21" s="3">
        <f t="shared" si="11"/>
        <v>0.16160412516926156</v>
      </c>
      <c r="O21" s="6">
        <f t="shared" si="12"/>
        <v>6.1879608515724218</v>
      </c>
      <c r="P21" s="3">
        <f t="shared" si="13"/>
        <v>0.16160412516926156</v>
      </c>
      <c r="Q21" s="3">
        <f>IF(ISNUMBER(P21),SUMIF(A:A,A21,P:P),"")</f>
        <v>0.95868075275362175</v>
      </c>
      <c r="R21" s="3">
        <f t="shared" si="14"/>
        <v>0.16856928096771059</v>
      </c>
      <c r="S21" s="7">
        <f t="shared" si="15"/>
        <v>5.9322789671953915</v>
      </c>
    </row>
    <row r="22" spans="1:19" x14ac:dyDescent="0.3">
      <c r="A22" s="1">
        <v>13</v>
      </c>
      <c r="B22" s="5">
        <v>0.66666666666666663</v>
      </c>
      <c r="C22" s="1" t="s">
        <v>20</v>
      </c>
      <c r="D22" s="1">
        <v>6</v>
      </c>
      <c r="E22" s="1">
        <v>2</v>
      </c>
      <c r="F22" s="1" t="s">
        <v>31</v>
      </c>
      <c r="G22" s="1">
        <v>53.53</v>
      </c>
      <c r="H22" s="1">
        <f>1+COUNTIFS(A:A,A22,G:G,"&gt;"&amp;G22)</f>
        <v>4</v>
      </c>
      <c r="I22" s="2">
        <f>AVERAGEIF(A:A,A22,G:G)</f>
        <v>49.257777777777783</v>
      </c>
      <c r="J22" s="2">
        <f t="shared" si="8"/>
        <v>4.2722222222222186</v>
      </c>
      <c r="K22" s="2">
        <f t="shared" si="9"/>
        <v>94.272222222222211</v>
      </c>
      <c r="L22" s="2">
        <f t="shared" si="10"/>
        <v>286.09769211993489</v>
      </c>
      <c r="M22" s="2">
        <f>SUMIF(A:A,A22,L:L)</f>
        <v>2676.6972377045604</v>
      </c>
      <c r="N22" s="3">
        <f t="shared" si="11"/>
        <v>0.10688459198518918</v>
      </c>
      <c r="O22" s="6">
        <f t="shared" si="12"/>
        <v>9.3558854595110237</v>
      </c>
      <c r="P22" s="3">
        <f t="shared" si="13"/>
        <v>0.10688459198518918</v>
      </c>
      <c r="Q22" s="3">
        <f>IF(ISNUMBER(P22),SUMIF(A:A,A22,P:P),"")</f>
        <v>0.95868075275362175</v>
      </c>
      <c r="R22" s="3">
        <f t="shared" si="14"/>
        <v>0.11149132980732557</v>
      </c>
      <c r="S22" s="7">
        <f t="shared" si="15"/>
        <v>8.9693073150006928</v>
      </c>
    </row>
    <row r="23" spans="1:19" x14ac:dyDescent="0.3">
      <c r="A23" s="1">
        <v>13</v>
      </c>
      <c r="B23" s="5">
        <v>0.66666666666666663</v>
      </c>
      <c r="C23" s="1" t="s">
        <v>20</v>
      </c>
      <c r="D23" s="1">
        <v>6</v>
      </c>
      <c r="E23" s="1">
        <v>3</v>
      </c>
      <c r="F23" s="1" t="s">
        <v>32</v>
      </c>
      <c r="G23" s="1">
        <v>52.47</v>
      </c>
      <c r="H23" s="1">
        <f>1+COUNTIFS(A:A,A23,G:G,"&gt;"&amp;G23)</f>
        <v>5</v>
      </c>
      <c r="I23" s="2">
        <f>AVERAGEIF(A:A,A23,G:G)</f>
        <v>49.257777777777783</v>
      </c>
      <c r="J23" s="2">
        <f t="shared" si="8"/>
        <v>3.2122222222222163</v>
      </c>
      <c r="K23" s="2">
        <f t="shared" si="9"/>
        <v>93.212222222222209</v>
      </c>
      <c r="L23" s="2">
        <f t="shared" si="10"/>
        <v>268.46843146067545</v>
      </c>
      <c r="M23" s="2">
        <f>SUMIF(A:A,A23,L:L)</f>
        <v>2676.6972377045604</v>
      </c>
      <c r="N23" s="3">
        <f t="shared" si="11"/>
        <v>0.10029839298930363</v>
      </c>
      <c r="O23" s="6">
        <f t="shared" si="12"/>
        <v>9.9702494745518564</v>
      </c>
      <c r="P23" s="3">
        <f t="shared" si="13"/>
        <v>0.10029839298930363</v>
      </c>
      <c r="Q23" s="3">
        <f>IF(ISNUMBER(P23),SUMIF(A:A,A23,P:P),"")</f>
        <v>0.95868075275362175</v>
      </c>
      <c r="R23" s="3">
        <f t="shared" si="14"/>
        <v>0.10462126490097588</v>
      </c>
      <c r="S23" s="7">
        <f t="shared" si="15"/>
        <v>9.5582862714047749</v>
      </c>
    </row>
    <row r="24" spans="1:19" x14ac:dyDescent="0.3">
      <c r="A24" s="1">
        <v>13</v>
      </c>
      <c r="B24" s="5">
        <v>0.66666666666666663</v>
      </c>
      <c r="C24" s="1" t="s">
        <v>20</v>
      </c>
      <c r="D24" s="1">
        <v>6</v>
      </c>
      <c r="E24" s="1">
        <v>4</v>
      </c>
      <c r="F24" s="1" t="s">
        <v>33</v>
      </c>
      <c r="G24" s="1">
        <v>50.91</v>
      </c>
      <c r="H24" s="1">
        <f>1+COUNTIFS(A:A,A24,G:G,"&gt;"&amp;G24)</f>
        <v>6</v>
      </c>
      <c r="I24" s="2">
        <f>AVERAGEIF(A:A,A24,G:G)</f>
        <v>49.257777777777783</v>
      </c>
      <c r="J24" s="2">
        <f t="shared" si="8"/>
        <v>1.652222222222214</v>
      </c>
      <c r="K24" s="2">
        <f t="shared" si="9"/>
        <v>91.652222222222207</v>
      </c>
      <c r="L24" s="2">
        <f t="shared" si="10"/>
        <v>244.47995779179718</v>
      </c>
      <c r="M24" s="2">
        <f>SUMIF(A:A,A24,L:L)</f>
        <v>2676.6972377045604</v>
      </c>
      <c r="N24" s="3">
        <f t="shared" si="11"/>
        <v>9.1336425482866496E-2</v>
      </c>
      <c r="O24" s="6">
        <f t="shared" si="12"/>
        <v>10.948534439719088</v>
      </c>
      <c r="P24" s="3">
        <f t="shared" si="13"/>
        <v>9.1336425482866496E-2</v>
      </c>
      <c r="Q24" s="3">
        <f>IF(ISNUMBER(P24),SUMIF(A:A,A24,P:P),"")</f>
        <v>0.95868075275362175</v>
      </c>
      <c r="R24" s="3">
        <f t="shared" si="14"/>
        <v>9.527303559659521E-2</v>
      </c>
      <c r="S24" s="7">
        <f t="shared" si="15"/>
        <v>10.496149238218848</v>
      </c>
    </row>
    <row r="25" spans="1:19" x14ac:dyDescent="0.3">
      <c r="A25" s="1">
        <v>13</v>
      </c>
      <c r="B25" s="5">
        <v>0.66666666666666663</v>
      </c>
      <c r="C25" s="1" t="s">
        <v>20</v>
      </c>
      <c r="D25" s="1">
        <v>6</v>
      </c>
      <c r="E25" s="1">
        <v>9</v>
      </c>
      <c r="F25" s="1" t="s">
        <v>36</v>
      </c>
      <c r="G25" s="1">
        <v>49.04</v>
      </c>
      <c r="H25" s="1">
        <f>1+COUNTIFS(A:A,A25,G:G,"&gt;"&amp;G25)</f>
        <v>7</v>
      </c>
      <c r="I25" s="2">
        <f>AVERAGEIF(A:A,A25,G:G)</f>
        <v>49.257777777777783</v>
      </c>
      <c r="J25" s="2">
        <f t="shared" si="8"/>
        <v>-0.2177777777777834</v>
      </c>
      <c r="K25" s="2">
        <f t="shared" si="9"/>
        <v>89.782222222222217</v>
      </c>
      <c r="L25" s="2">
        <f t="shared" si="10"/>
        <v>218.53219152844517</v>
      </c>
      <c r="M25" s="2">
        <f>SUMIF(A:A,A25,L:L)</f>
        <v>2676.6972377045604</v>
      </c>
      <c r="N25" s="3">
        <f t="shared" si="11"/>
        <v>8.1642476575292666E-2</v>
      </c>
      <c r="O25" s="6">
        <f t="shared" si="12"/>
        <v>12.248526036294059</v>
      </c>
      <c r="P25" s="3">
        <f t="shared" si="13"/>
        <v>8.1642476575292666E-2</v>
      </c>
      <c r="Q25" s="3">
        <f>IF(ISNUMBER(P25),SUMIF(A:A,A25,P:P),"")</f>
        <v>0.95868075275362175</v>
      </c>
      <c r="R25" s="3">
        <f t="shared" si="14"/>
        <v>8.5161276411141795E-2</v>
      </c>
      <c r="S25" s="7">
        <f t="shared" si="15"/>
        <v>11.742426160596724</v>
      </c>
    </row>
    <row r="26" spans="1:19" x14ac:dyDescent="0.3">
      <c r="A26" s="1">
        <v>13</v>
      </c>
      <c r="B26" s="5">
        <v>0.66666666666666663</v>
      </c>
      <c r="C26" s="1" t="s">
        <v>20</v>
      </c>
      <c r="D26" s="1">
        <v>6</v>
      </c>
      <c r="E26" s="1">
        <v>10</v>
      </c>
      <c r="F26" s="1" t="s">
        <v>37</v>
      </c>
      <c r="G26" s="1">
        <v>32.729999999999997</v>
      </c>
      <c r="H26" s="1">
        <f>1+COUNTIFS(A:A,A26,G:G,"&gt;"&amp;G26)</f>
        <v>8</v>
      </c>
      <c r="I26" s="2">
        <f>AVERAGEIF(A:A,A26,G:G)</f>
        <v>49.257777777777783</v>
      </c>
      <c r="J26" s="2">
        <f t="shared" si="8"/>
        <v>-16.527777777777786</v>
      </c>
      <c r="K26" s="2">
        <f t="shared" si="9"/>
        <v>73.472222222222214</v>
      </c>
      <c r="L26" s="2">
        <f t="shared" si="10"/>
        <v>82.132461931385265</v>
      </c>
      <c r="M26" s="2">
        <f>SUMIF(A:A,A26,L:L)</f>
        <v>2676.6972377045604</v>
      </c>
      <c r="N26" s="3">
        <f t="shared" si="11"/>
        <v>3.0684255497576977E-2</v>
      </c>
      <c r="O26" s="6">
        <f t="shared" si="12"/>
        <v>32.59000369355438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13</v>
      </c>
      <c r="B27" s="5">
        <v>0.66666666666666663</v>
      </c>
      <c r="C27" s="1" t="s">
        <v>20</v>
      </c>
      <c r="D27" s="1">
        <v>6</v>
      </c>
      <c r="E27" s="1">
        <v>12</v>
      </c>
      <c r="F27" s="1" t="s">
        <v>38</v>
      </c>
      <c r="G27" s="1">
        <v>15.07</v>
      </c>
      <c r="H27" s="1">
        <f>1+COUNTIFS(A:A,A27,G:G,"&gt;"&amp;G27)</f>
        <v>9</v>
      </c>
      <c r="I27" s="2">
        <f>AVERAGEIF(A:A,A27,G:G)</f>
        <v>49.257777777777783</v>
      </c>
      <c r="J27" s="2">
        <f t="shared" si="8"/>
        <v>-34.187777777777782</v>
      </c>
      <c r="K27" s="2">
        <f t="shared" si="9"/>
        <v>55.812222222222218</v>
      </c>
      <c r="L27" s="2">
        <f t="shared" si="10"/>
        <v>28.46665303702688</v>
      </c>
      <c r="M27" s="2">
        <f>SUMIF(A:A,A27,L:L)</f>
        <v>2676.6972377045604</v>
      </c>
      <c r="N27" s="3">
        <f t="shared" si="11"/>
        <v>1.0634991748801169E-2</v>
      </c>
      <c r="O27" s="6">
        <f t="shared" si="12"/>
        <v>94.029221989074429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16</v>
      </c>
      <c r="B29" s="5">
        <v>0.6875</v>
      </c>
      <c r="C29" s="1" t="s">
        <v>20</v>
      </c>
      <c r="D29" s="1">
        <v>7</v>
      </c>
      <c r="E29" s="1">
        <v>8</v>
      </c>
      <c r="F29" s="1" t="s">
        <v>46</v>
      </c>
      <c r="G29" s="1">
        <v>62.95</v>
      </c>
      <c r="H29" s="1">
        <f>1+COUNTIFS(A:A,A29,G:G,"&gt;"&amp;G29)</f>
        <v>1</v>
      </c>
      <c r="I29" s="2">
        <f>AVERAGEIF(A:A,A29,G:G)</f>
        <v>47.93454545454545</v>
      </c>
      <c r="J29" s="2">
        <f t="shared" si="8"/>
        <v>15.015454545454553</v>
      </c>
      <c r="K29" s="2">
        <f t="shared" si="9"/>
        <v>105.01545454545456</v>
      </c>
      <c r="L29" s="2">
        <f t="shared" si="10"/>
        <v>545.07711099952485</v>
      </c>
      <c r="M29" s="2">
        <f>SUMIF(A:A,A29,L:L)</f>
        <v>2861.8769560905889</v>
      </c>
      <c r="N29" s="3">
        <f t="shared" si="11"/>
        <v>0.19046140674898784</v>
      </c>
      <c r="O29" s="6">
        <f t="shared" si="12"/>
        <v>5.2504075081095882</v>
      </c>
      <c r="P29" s="3">
        <f t="shared" si="13"/>
        <v>0.19046140674898784</v>
      </c>
      <c r="Q29" s="3">
        <f>IF(ISNUMBER(P29),SUMIF(A:A,A29,P:P),"")</f>
        <v>0.93000552874666664</v>
      </c>
      <c r="R29" s="3">
        <f t="shared" si="14"/>
        <v>0.20479599406862181</v>
      </c>
      <c r="S29" s="7">
        <f t="shared" si="15"/>
        <v>4.8829080107149263</v>
      </c>
    </row>
    <row r="30" spans="1:19" x14ac:dyDescent="0.3">
      <c r="A30" s="1">
        <v>16</v>
      </c>
      <c r="B30" s="5">
        <v>0.6875</v>
      </c>
      <c r="C30" s="1" t="s">
        <v>20</v>
      </c>
      <c r="D30" s="1">
        <v>7</v>
      </c>
      <c r="E30" s="1">
        <v>2</v>
      </c>
      <c r="F30" s="1" t="s">
        <v>40</v>
      </c>
      <c r="G30" s="1">
        <v>60.67</v>
      </c>
      <c r="H30" s="1">
        <f>1+COUNTIFS(A:A,A30,G:G,"&gt;"&amp;G30)</f>
        <v>2</v>
      </c>
      <c r="I30" s="2">
        <f>AVERAGEIF(A:A,A30,G:G)</f>
        <v>47.93454545454545</v>
      </c>
      <c r="J30" s="2">
        <f t="shared" si="8"/>
        <v>12.735454545454552</v>
      </c>
      <c r="K30" s="2">
        <f t="shared" si="9"/>
        <v>102.73545454545456</v>
      </c>
      <c r="L30" s="2">
        <f t="shared" si="10"/>
        <v>475.38607944649408</v>
      </c>
      <c r="M30" s="2">
        <f>SUMIF(A:A,A30,L:L)</f>
        <v>2861.8769560905889</v>
      </c>
      <c r="N30" s="3">
        <f t="shared" si="11"/>
        <v>0.16610989456929201</v>
      </c>
      <c r="O30" s="6">
        <f t="shared" si="12"/>
        <v>6.0201109788968914</v>
      </c>
      <c r="P30" s="3">
        <f t="shared" si="13"/>
        <v>0.16610989456929201</v>
      </c>
      <c r="Q30" s="3">
        <f>IF(ISNUMBER(P30),SUMIF(A:A,A30,P:P),"")</f>
        <v>0.93000552874666664</v>
      </c>
      <c r="R30" s="3">
        <f t="shared" si="14"/>
        <v>0.17861172803257636</v>
      </c>
      <c r="S30" s="7">
        <f t="shared" si="15"/>
        <v>5.5987364940426172</v>
      </c>
    </row>
    <row r="31" spans="1:19" x14ac:dyDescent="0.3">
      <c r="A31" s="1">
        <v>16</v>
      </c>
      <c r="B31" s="5">
        <v>0.6875</v>
      </c>
      <c r="C31" s="1" t="s">
        <v>20</v>
      </c>
      <c r="D31" s="1">
        <v>7</v>
      </c>
      <c r="E31" s="1">
        <v>10</v>
      </c>
      <c r="F31" s="1" t="s">
        <v>48</v>
      </c>
      <c r="G31" s="1">
        <v>58.09</v>
      </c>
      <c r="H31" s="1">
        <f>1+COUNTIFS(A:A,A31,G:G,"&gt;"&amp;G31)</f>
        <v>3</v>
      </c>
      <c r="I31" s="2">
        <f>AVERAGEIF(A:A,A31,G:G)</f>
        <v>47.93454545454545</v>
      </c>
      <c r="J31" s="2">
        <f t="shared" si="8"/>
        <v>10.155454545454553</v>
      </c>
      <c r="K31" s="2">
        <f t="shared" si="9"/>
        <v>100.15545454545455</v>
      </c>
      <c r="L31" s="2">
        <f t="shared" si="10"/>
        <v>407.20928731622854</v>
      </c>
      <c r="M31" s="2">
        <f>SUMIF(A:A,A31,L:L)</f>
        <v>2861.8769560905889</v>
      </c>
      <c r="N31" s="3">
        <f t="shared" si="11"/>
        <v>0.14228748949168271</v>
      </c>
      <c r="O31" s="6">
        <f t="shared" si="12"/>
        <v>7.0280247657223169</v>
      </c>
      <c r="P31" s="3">
        <f t="shared" si="13"/>
        <v>0.14228748949168271</v>
      </c>
      <c r="Q31" s="3">
        <f>IF(ISNUMBER(P31),SUMIF(A:A,A31,P:P),"")</f>
        <v>0.93000552874666664</v>
      </c>
      <c r="R31" s="3">
        <f t="shared" si="14"/>
        <v>0.15299639098214629</v>
      </c>
      <c r="S31" s="7">
        <f t="shared" si="15"/>
        <v>6.5361018882902515</v>
      </c>
    </row>
    <row r="32" spans="1:19" x14ac:dyDescent="0.3">
      <c r="A32" s="1">
        <v>16</v>
      </c>
      <c r="B32" s="5">
        <v>0.6875</v>
      </c>
      <c r="C32" s="1" t="s">
        <v>20</v>
      </c>
      <c r="D32" s="1">
        <v>7</v>
      </c>
      <c r="E32" s="1">
        <v>4</v>
      </c>
      <c r="F32" s="1" t="s">
        <v>42</v>
      </c>
      <c r="G32" s="1">
        <v>50.44</v>
      </c>
      <c r="H32" s="1">
        <f>1+COUNTIFS(A:A,A32,G:G,"&gt;"&amp;G32)</f>
        <v>4</v>
      </c>
      <c r="I32" s="2">
        <f>AVERAGEIF(A:A,A32,G:G)</f>
        <v>47.93454545454545</v>
      </c>
      <c r="J32" s="2">
        <f t="shared" si="8"/>
        <v>2.5054545454545476</v>
      </c>
      <c r="K32" s="2">
        <f t="shared" si="9"/>
        <v>92.50545454545454</v>
      </c>
      <c r="L32" s="2">
        <f t="shared" si="10"/>
        <v>257.32175651978361</v>
      </c>
      <c r="M32" s="2">
        <f>SUMIF(A:A,A32,L:L)</f>
        <v>2861.8769560905889</v>
      </c>
      <c r="N32" s="3">
        <f t="shared" si="11"/>
        <v>8.9913633768271078E-2</v>
      </c>
      <c r="O32" s="6">
        <f t="shared" si="12"/>
        <v>11.121783850680966</v>
      </c>
      <c r="P32" s="3">
        <f t="shared" si="13"/>
        <v>8.9913633768271078E-2</v>
      </c>
      <c r="Q32" s="3">
        <f>IF(ISNUMBER(P32),SUMIF(A:A,A32,P:P),"")</f>
        <v>0.93000552874666664</v>
      </c>
      <c r="R32" s="3">
        <f t="shared" si="14"/>
        <v>9.6680751876221938E-2</v>
      </c>
      <c r="S32" s="7">
        <f t="shared" si="15"/>
        <v>10.343320470658691</v>
      </c>
    </row>
    <row r="33" spans="1:19" x14ac:dyDescent="0.3">
      <c r="A33" s="1">
        <v>16</v>
      </c>
      <c r="B33" s="5">
        <v>0.6875</v>
      </c>
      <c r="C33" s="1" t="s">
        <v>20</v>
      </c>
      <c r="D33" s="1">
        <v>7</v>
      </c>
      <c r="E33" s="1">
        <v>3</v>
      </c>
      <c r="F33" s="1" t="s">
        <v>41</v>
      </c>
      <c r="G33" s="1">
        <v>49.84</v>
      </c>
      <c r="H33" s="1">
        <f>1+COUNTIFS(A:A,A33,G:G,"&gt;"&amp;G33)</f>
        <v>5</v>
      </c>
      <c r="I33" s="2">
        <f>AVERAGEIF(A:A,A33,G:G)</f>
        <v>47.93454545454545</v>
      </c>
      <c r="J33" s="2">
        <f t="shared" si="8"/>
        <v>1.9054545454545533</v>
      </c>
      <c r="K33" s="2">
        <f t="shared" si="9"/>
        <v>91.905454545454546</v>
      </c>
      <c r="L33" s="2">
        <f t="shared" si="10"/>
        <v>248.22293472883689</v>
      </c>
      <c r="M33" s="2">
        <f>SUMIF(A:A,A33,L:L)</f>
        <v>2861.8769560905889</v>
      </c>
      <c r="N33" s="3">
        <f t="shared" si="11"/>
        <v>8.6734314066359092E-2</v>
      </c>
      <c r="O33" s="6">
        <f t="shared" si="12"/>
        <v>11.529462252216756</v>
      </c>
      <c r="P33" s="3">
        <f t="shared" si="13"/>
        <v>8.6734314066359092E-2</v>
      </c>
      <c r="Q33" s="3">
        <f>IF(ISNUMBER(P33),SUMIF(A:A,A33,P:P),"")</f>
        <v>0.93000552874666664</v>
      </c>
      <c r="R33" s="3">
        <f t="shared" si="14"/>
        <v>9.3262148864047767E-2</v>
      </c>
      <c r="S33" s="7">
        <f t="shared" si="15"/>
        <v>10.72246363803758</v>
      </c>
    </row>
    <row r="34" spans="1:19" x14ac:dyDescent="0.3">
      <c r="A34" s="1">
        <v>16</v>
      </c>
      <c r="B34" s="5">
        <v>0.6875</v>
      </c>
      <c r="C34" s="1" t="s">
        <v>20</v>
      </c>
      <c r="D34" s="1">
        <v>7</v>
      </c>
      <c r="E34" s="1">
        <v>9</v>
      </c>
      <c r="F34" s="1" t="s">
        <v>47</v>
      </c>
      <c r="G34" s="1">
        <v>48.43</v>
      </c>
      <c r="H34" s="1">
        <f>1+COUNTIFS(A:A,A34,G:G,"&gt;"&amp;G34)</f>
        <v>6</v>
      </c>
      <c r="I34" s="2">
        <f>AVERAGEIF(A:A,A34,G:G)</f>
        <v>47.93454545454545</v>
      </c>
      <c r="J34" s="2">
        <f t="shared" si="8"/>
        <v>0.49545454545454959</v>
      </c>
      <c r="K34" s="2">
        <f t="shared" si="9"/>
        <v>90.49545454545455</v>
      </c>
      <c r="L34" s="2">
        <f t="shared" si="10"/>
        <v>228.08703138664265</v>
      </c>
      <c r="M34" s="2">
        <f>SUMIF(A:A,A34,L:L)</f>
        <v>2861.8769560905889</v>
      </c>
      <c r="N34" s="3">
        <f t="shared" si="11"/>
        <v>7.9698405936437067E-2</v>
      </c>
      <c r="O34" s="6">
        <f t="shared" si="12"/>
        <v>12.547302398965712</v>
      </c>
      <c r="P34" s="3">
        <f t="shared" si="13"/>
        <v>7.9698405936437067E-2</v>
      </c>
      <c r="Q34" s="3">
        <f>IF(ISNUMBER(P34),SUMIF(A:A,A34,P:P),"")</f>
        <v>0.93000552874666664</v>
      </c>
      <c r="R34" s="3">
        <f t="shared" si="14"/>
        <v>8.5696701226973981E-2</v>
      </c>
      <c r="S34" s="7">
        <f t="shared" si="15"/>
        <v>11.669060601894428</v>
      </c>
    </row>
    <row r="35" spans="1:19" x14ac:dyDescent="0.3">
      <c r="A35" s="1">
        <v>16</v>
      </c>
      <c r="B35" s="5">
        <v>0.6875</v>
      </c>
      <c r="C35" s="1" t="s">
        <v>20</v>
      </c>
      <c r="D35" s="1">
        <v>7</v>
      </c>
      <c r="E35" s="1">
        <v>11</v>
      </c>
      <c r="F35" s="1" t="s">
        <v>49</v>
      </c>
      <c r="G35" s="1">
        <v>45.89</v>
      </c>
      <c r="H35" s="1">
        <f>1+COUNTIFS(A:A,A35,G:G,"&gt;"&amp;G35)</f>
        <v>7</v>
      </c>
      <c r="I35" s="2">
        <f>AVERAGEIF(A:A,A35,G:G)</f>
        <v>47.93454545454545</v>
      </c>
      <c r="J35" s="2">
        <f t="shared" si="8"/>
        <v>-2.0445454545454496</v>
      </c>
      <c r="K35" s="2">
        <f t="shared" si="9"/>
        <v>87.955454545454558</v>
      </c>
      <c r="L35" s="2">
        <f t="shared" si="10"/>
        <v>195.84573298721625</v>
      </c>
      <c r="M35" s="2">
        <f>SUMIF(A:A,A35,L:L)</f>
        <v>2861.8769560905889</v>
      </c>
      <c r="N35" s="3">
        <f t="shared" si="11"/>
        <v>6.8432618170540596E-2</v>
      </c>
      <c r="O35" s="6">
        <f t="shared" si="12"/>
        <v>14.612914524297533</v>
      </c>
      <c r="P35" s="3">
        <f t="shared" si="13"/>
        <v>6.8432618170540596E-2</v>
      </c>
      <c r="Q35" s="3">
        <f>IF(ISNUMBER(P35),SUMIF(A:A,A35,P:P),"")</f>
        <v>0.93000552874666664</v>
      </c>
      <c r="R35" s="3">
        <f t="shared" si="14"/>
        <v>7.3583022955535163E-2</v>
      </c>
      <c r="S35" s="7">
        <f t="shared" si="15"/>
        <v>13.590091298699175</v>
      </c>
    </row>
    <row r="36" spans="1:19" x14ac:dyDescent="0.3">
      <c r="A36" s="1">
        <v>16</v>
      </c>
      <c r="B36" s="5">
        <v>0.6875</v>
      </c>
      <c r="C36" s="1" t="s">
        <v>20</v>
      </c>
      <c r="D36" s="1">
        <v>7</v>
      </c>
      <c r="E36" s="1">
        <v>1</v>
      </c>
      <c r="F36" s="1" t="s">
        <v>39</v>
      </c>
      <c r="G36" s="1">
        <v>43.08</v>
      </c>
      <c r="H36" s="1">
        <f>1+COUNTIFS(A:A,A36,G:G,"&gt;"&amp;G36)</f>
        <v>8</v>
      </c>
      <c r="I36" s="2">
        <f>AVERAGEIF(A:A,A36,G:G)</f>
        <v>47.93454545454545</v>
      </c>
      <c r="J36" s="2">
        <f t="shared" si="8"/>
        <v>-4.8545454545454518</v>
      </c>
      <c r="K36" s="2">
        <f t="shared" si="9"/>
        <v>85.145454545454555</v>
      </c>
      <c r="L36" s="2">
        <f t="shared" si="10"/>
        <v>165.45963581718874</v>
      </c>
      <c r="M36" s="2">
        <f>SUMIF(A:A,A36,L:L)</f>
        <v>2861.8769560905889</v>
      </c>
      <c r="N36" s="3">
        <f t="shared" si="11"/>
        <v>5.7815076733142172E-2</v>
      </c>
      <c r="O36" s="6">
        <f t="shared" si="12"/>
        <v>17.296526382135813</v>
      </c>
      <c r="P36" s="3">
        <f t="shared" si="13"/>
        <v>5.7815076733142172E-2</v>
      </c>
      <c r="Q36" s="3">
        <f>IF(ISNUMBER(P36),SUMIF(A:A,A36,P:P),"")</f>
        <v>0.93000552874666664</v>
      </c>
      <c r="R36" s="3">
        <f t="shared" si="14"/>
        <v>6.2166379603202322E-2</v>
      </c>
      <c r="S36" s="7">
        <f t="shared" si="15"/>
        <v>16.085865163498887</v>
      </c>
    </row>
    <row r="37" spans="1:19" x14ac:dyDescent="0.3">
      <c r="A37" s="1">
        <v>16</v>
      </c>
      <c r="B37" s="5">
        <v>0.6875</v>
      </c>
      <c r="C37" s="1" t="s">
        <v>20</v>
      </c>
      <c r="D37" s="1">
        <v>7</v>
      </c>
      <c r="E37" s="1">
        <v>6</v>
      </c>
      <c r="F37" s="1" t="s">
        <v>44</v>
      </c>
      <c r="G37" s="1">
        <v>40.17</v>
      </c>
      <c r="H37" s="1">
        <f>1+COUNTIFS(A:A,A37,G:G,"&gt;"&amp;G37)</f>
        <v>9</v>
      </c>
      <c r="I37" s="2">
        <f>AVERAGEIF(A:A,A37,G:G)</f>
        <v>47.93454545454545</v>
      </c>
      <c r="J37" s="2">
        <f t="shared" si="8"/>
        <v>-7.7645454545454484</v>
      </c>
      <c r="K37" s="2">
        <f t="shared" si="9"/>
        <v>82.235454545454559</v>
      </c>
      <c r="L37" s="2">
        <f t="shared" si="10"/>
        <v>138.95182255501351</v>
      </c>
      <c r="M37" s="2">
        <f>SUMIF(A:A,A37,L:L)</f>
        <v>2861.8769560905889</v>
      </c>
      <c r="N37" s="3">
        <f t="shared" si="11"/>
        <v>4.8552689261954128E-2</v>
      </c>
      <c r="O37" s="6">
        <f t="shared" si="12"/>
        <v>20.596181492743796</v>
      </c>
      <c r="P37" s="3">
        <f t="shared" si="13"/>
        <v>4.8552689261954128E-2</v>
      </c>
      <c r="Q37" s="3">
        <f>IF(ISNUMBER(P37),SUMIF(A:A,A37,P:P),"")</f>
        <v>0.93000552874666664</v>
      </c>
      <c r="R37" s="3">
        <f t="shared" si="14"/>
        <v>5.2206882390674336E-2</v>
      </c>
      <c r="S37" s="7">
        <f t="shared" si="15"/>
        <v>19.154562659321503</v>
      </c>
    </row>
    <row r="38" spans="1:19" x14ac:dyDescent="0.3">
      <c r="A38" s="1">
        <v>16</v>
      </c>
      <c r="B38" s="5">
        <v>0.6875</v>
      </c>
      <c r="C38" s="1" t="s">
        <v>20</v>
      </c>
      <c r="D38" s="1">
        <v>7</v>
      </c>
      <c r="E38" s="1">
        <v>5</v>
      </c>
      <c r="F38" s="1" t="s">
        <v>43</v>
      </c>
      <c r="G38" s="1">
        <v>39.24</v>
      </c>
      <c r="H38" s="1">
        <f>1+COUNTIFS(A:A,A38,G:G,"&gt;"&amp;G38)</f>
        <v>10</v>
      </c>
      <c r="I38" s="2">
        <f>AVERAGEIF(A:A,A38,G:G)</f>
        <v>47.93454545454545</v>
      </c>
      <c r="J38" s="2">
        <f t="shared" si="8"/>
        <v>-8.6945454545454481</v>
      </c>
      <c r="K38" s="2">
        <f t="shared" si="9"/>
        <v>81.305454545454552</v>
      </c>
      <c r="L38" s="2">
        <f t="shared" si="10"/>
        <v>131.41066573417191</v>
      </c>
      <c r="M38" s="2">
        <f>SUMIF(A:A,A38,L:L)</f>
        <v>2861.8769560905889</v>
      </c>
      <c r="N38" s="3">
        <f t="shared" si="11"/>
        <v>4.5917650461703596E-2</v>
      </c>
      <c r="O38" s="6">
        <f t="shared" si="12"/>
        <v>21.778117781397015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16</v>
      </c>
      <c r="B39" s="5">
        <v>0.6875</v>
      </c>
      <c r="C39" s="1" t="s">
        <v>20</v>
      </c>
      <c r="D39" s="1">
        <v>7</v>
      </c>
      <c r="E39" s="1">
        <v>7</v>
      </c>
      <c r="F39" s="1" t="s">
        <v>45</v>
      </c>
      <c r="G39" s="1">
        <v>28.48</v>
      </c>
      <c r="H39" s="1">
        <f>1+COUNTIFS(A:A,A39,G:G,"&gt;"&amp;G39)</f>
        <v>11</v>
      </c>
      <c r="I39" s="2">
        <f>AVERAGEIF(A:A,A39,G:G)</f>
        <v>47.93454545454545</v>
      </c>
      <c r="J39" s="2">
        <f t="shared" si="8"/>
        <v>-19.45454545454545</v>
      </c>
      <c r="K39" s="2">
        <f t="shared" si="9"/>
        <v>70.545454545454547</v>
      </c>
      <c r="L39" s="2">
        <f t="shared" si="10"/>
        <v>68.904898599487936</v>
      </c>
      <c r="M39" s="2">
        <f>SUMIF(A:A,A39,L:L)</f>
        <v>2861.8769560905889</v>
      </c>
      <c r="N39" s="3">
        <f t="shared" si="11"/>
        <v>2.4076820791629743E-2</v>
      </c>
      <c r="O39" s="6">
        <f t="shared" si="12"/>
        <v>41.533722772387286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19</v>
      </c>
      <c r="B41" s="5">
        <v>0.70833333333333337</v>
      </c>
      <c r="C41" s="1" t="s">
        <v>20</v>
      </c>
      <c r="D41" s="1">
        <v>8</v>
      </c>
      <c r="E41" s="1">
        <v>5</v>
      </c>
      <c r="F41" s="1" t="s">
        <v>53</v>
      </c>
      <c r="G41" s="1">
        <v>71.349999999999994</v>
      </c>
      <c r="H41" s="1">
        <f>1+COUNTIFS(A:A,A41,G:G,"&gt;"&amp;G41)</f>
        <v>1</v>
      </c>
      <c r="I41" s="2">
        <f>AVERAGEIF(A:A,A41,G:G)</f>
        <v>50.859999999999992</v>
      </c>
      <c r="J41" s="2">
        <f t="shared" ref="J41:J51" si="16">G41-I41</f>
        <v>20.490000000000002</v>
      </c>
      <c r="K41" s="2">
        <f t="shared" ref="K41:K51" si="17">90+J41</f>
        <v>110.49000000000001</v>
      </c>
      <c r="L41" s="2">
        <f t="shared" ref="L41:L51" si="18">EXP(0.06*K41)</f>
        <v>757.02781765895008</v>
      </c>
      <c r="M41" s="2">
        <f>SUMIF(A:A,A41,L:L)</f>
        <v>3353.7406336334479</v>
      </c>
      <c r="N41" s="3">
        <f t="shared" ref="N41:N51" si="19">L41/M41</f>
        <v>0.22572640533587862</v>
      </c>
      <c r="O41" s="6">
        <f t="shared" ref="O41:O51" si="20">1/N41</f>
        <v>4.4301418724672912</v>
      </c>
      <c r="P41" s="3">
        <f t="shared" ref="P41:P51" si="21">IF(O41&gt;21,"",N41)</f>
        <v>0.22572640533587862</v>
      </c>
      <c r="Q41" s="3">
        <f>IF(ISNUMBER(P41),SUMIF(A:A,A41,P:P),"")</f>
        <v>0.9416264510704162</v>
      </c>
      <c r="R41" s="3">
        <f t="shared" ref="R41:R51" si="22">IFERROR(P41*(1/Q41),"")</f>
        <v>0.23971969466159193</v>
      </c>
      <c r="S41" s="7">
        <f t="shared" ref="S41:S51" si="23">IFERROR(1/R41,"")</f>
        <v>4.1715387691098238</v>
      </c>
    </row>
    <row r="42" spans="1:19" x14ac:dyDescent="0.3">
      <c r="A42" s="1">
        <v>19</v>
      </c>
      <c r="B42" s="5">
        <v>0.70833333333333337</v>
      </c>
      <c r="C42" s="1" t="s">
        <v>20</v>
      </c>
      <c r="D42" s="1">
        <v>8</v>
      </c>
      <c r="E42" s="1">
        <v>9</v>
      </c>
      <c r="F42" s="1" t="s">
        <v>57</v>
      </c>
      <c r="G42" s="1">
        <v>67.25</v>
      </c>
      <c r="H42" s="1">
        <f>1+COUNTIFS(A:A,A42,G:G,"&gt;"&amp;G42)</f>
        <v>2</v>
      </c>
      <c r="I42" s="2">
        <f>AVERAGEIF(A:A,A42,G:G)</f>
        <v>50.859999999999992</v>
      </c>
      <c r="J42" s="2">
        <f t="shared" si="16"/>
        <v>16.390000000000008</v>
      </c>
      <c r="K42" s="2">
        <f t="shared" si="17"/>
        <v>106.39000000000001</v>
      </c>
      <c r="L42" s="2">
        <f t="shared" si="18"/>
        <v>591.93687551436506</v>
      </c>
      <c r="M42" s="2">
        <f>SUMIF(A:A,A42,L:L)</f>
        <v>3353.7406336334479</v>
      </c>
      <c r="N42" s="3">
        <f t="shared" si="19"/>
        <v>0.17650049308466043</v>
      </c>
      <c r="O42" s="6">
        <f t="shared" si="20"/>
        <v>5.6657065514278129</v>
      </c>
      <c r="P42" s="3">
        <f t="shared" si="21"/>
        <v>0.17650049308466043</v>
      </c>
      <c r="Q42" s="3">
        <f>IF(ISNUMBER(P42),SUMIF(A:A,A42,P:P),"")</f>
        <v>0.9416264510704162</v>
      </c>
      <c r="R42" s="3">
        <f t="shared" si="22"/>
        <v>0.18744215700824812</v>
      </c>
      <c r="S42" s="7">
        <f t="shared" si="23"/>
        <v>5.334979152827378</v>
      </c>
    </row>
    <row r="43" spans="1:19" x14ac:dyDescent="0.3">
      <c r="A43" s="1">
        <v>19</v>
      </c>
      <c r="B43" s="5">
        <v>0.70833333333333337</v>
      </c>
      <c r="C43" s="1" t="s">
        <v>20</v>
      </c>
      <c r="D43" s="1">
        <v>8</v>
      </c>
      <c r="E43" s="1">
        <v>6</v>
      </c>
      <c r="F43" s="1" t="s">
        <v>54</v>
      </c>
      <c r="G43" s="1">
        <v>61.75</v>
      </c>
      <c r="H43" s="1">
        <f>1+COUNTIFS(A:A,A43,G:G,"&gt;"&amp;G43)</f>
        <v>3</v>
      </c>
      <c r="I43" s="2">
        <f>AVERAGEIF(A:A,A43,G:G)</f>
        <v>50.859999999999992</v>
      </c>
      <c r="J43" s="2">
        <f t="shared" si="16"/>
        <v>10.890000000000008</v>
      </c>
      <c r="K43" s="2">
        <f t="shared" si="17"/>
        <v>100.89000000000001</v>
      </c>
      <c r="L43" s="2">
        <f t="shared" si="18"/>
        <v>425.55746850081664</v>
      </c>
      <c r="M43" s="2">
        <f>SUMIF(A:A,A43,L:L)</f>
        <v>3353.7406336334479</v>
      </c>
      <c r="N43" s="3">
        <f t="shared" si="19"/>
        <v>0.12689039344099995</v>
      </c>
      <c r="O43" s="6">
        <f t="shared" si="20"/>
        <v>7.8808172382645232</v>
      </c>
      <c r="P43" s="3">
        <f t="shared" si="21"/>
        <v>0.12689039344099995</v>
      </c>
      <c r="Q43" s="3">
        <f>IF(ISNUMBER(P43),SUMIF(A:A,A43,P:P),"")</f>
        <v>0.9416264510704162</v>
      </c>
      <c r="R43" s="3">
        <f t="shared" si="22"/>
        <v>0.13475661531890304</v>
      </c>
      <c r="S43" s="7">
        <f t="shared" si="23"/>
        <v>7.4207859676015815</v>
      </c>
    </row>
    <row r="44" spans="1:19" x14ac:dyDescent="0.3">
      <c r="A44" s="1">
        <v>19</v>
      </c>
      <c r="B44" s="5">
        <v>0.70833333333333337</v>
      </c>
      <c r="C44" s="1" t="s">
        <v>20</v>
      </c>
      <c r="D44" s="1">
        <v>8</v>
      </c>
      <c r="E44" s="1">
        <v>7</v>
      </c>
      <c r="F44" s="1" t="s">
        <v>55</v>
      </c>
      <c r="G44" s="1">
        <v>61.21</v>
      </c>
      <c r="H44" s="1">
        <f>1+COUNTIFS(A:A,A44,G:G,"&gt;"&amp;G44)</f>
        <v>4</v>
      </c>
      <c r="I44" s="2">
        <f>AVERAGEIF(A:A,A44,G:G)</f>
        <v>50.859999999999992</v>
      </c>
      <c r="J44" s="2">
        <f t="shared" si="16"/>
        <v>10.350000000000009</v>
      </c>
      <c r="K44" s="2">
        <f t="shared" si="17"/>
        <v>100.35000000000001</v>
      </c>
      <c r="L44" s="2">
        <f t="shared" si="18"/>
        <v>411.99038018030382</v>
      </c>
      <c r="M44" s="2">
        <f>SUMIF(A:A,A44,L:L)</f>
        <v>3353.7406336334479</v>
      </c>
      <c r="N44" s="3">
        <f t="shared" si="19"/>
        <v>0.12284503340795104</v>
      </c>
      <c r="O44" s="6">
        <f t="shared" si="20"/>
        <v>8.1403372383736592</v>
      </c>
      <c r="P44" s="3">
        <f t="shared" si="21"/>
        <v>0.12284503340795104</v>
      </c>
      <c r="Q44" s="3">
        <f>IF(ISNUMBER(P44),SUMIF(A:A,A44,P:P),"")</f>
        <v>0.9416264510704162</v>
      </c>
      <c r="R44" s="3">
        <f t="shared" si="22"/>
        <v>0.13046047428712737</v>
      </c>
      <c r="S44" s="7">
        <f t="shared" si="23"/>
        <v>7.665156864286141</v>
      </c>
    </row>
    <row r="45" spans="1:19" x14ac:dyDescent="0.3">
      <c r="A45" s="1">
        <v>19</v>
      </c>
      <c r="B45" s="5">
        <v>0.70833333333333337</v>
      </c>
      <c r="C45" s="1" t="s">
        <v>20</v>
      </c>
      <c r="D45" s="1">
        <v>8</v>
      </c>
      <c r="E45" s="1">
        <v>2</v>
      </c>
      <c r="F45" s="1" t="s">
        <v>51</v>
      </c>
      <c r="G45" s="1">
        <v>58.88</v>
      </c>
      <c r="H45" s="1">
        <f>1+COUNTIFS(A:A,A45,G:G,"&gt;"&amp;G45)</f>
        <v>5</v>
      </c>
      <c r="I45" s="2">
        <f>AVERAGEIF(A:A,A45,G:G)</f>
        <v>50.859999999999992</v>
      </c>
      <c r="J45" s="2">
        <f t="shared" si="16"/>
        <v>8.0200000000000102</v>
      </c>
      <c r="K45" s="2">
        <f t="shared" si="17"/>
        <v>98.02000000000001</v>
      </c>
      <c r="L45" s="2">
        <f t="shared" si="18"/>
        <v>358.23887052463743</v>
      </c>
      <c r="M45" s="2">
        <f>SUMIF(A:A,A45,L:L)</f>
        <v>3353.7406336334479</v>
      </c>
      <c r="N45" s="3">
        <f t="shared" si="19"/>
        <v>0.10681770287540718</v>
      </c>
      <c r="O45" s="6">
        <f t="shared" si="20"/>
        <v>9.3617441030950275</v>
      </c>
      <c r="P45" s="3">
        <f t="shared" si="21"/>
        <v>0.10681770287540718</v>
      </c>
      <c r="Q45" s="3">
        <f>IF(ISNUMBER(P45),SUMIF(A:A,A45,P:P),"")</f>
        <v>0.9416264510704162</v>
      </c>
      <c r="R45" s="3">
        <f t="shared" si="22"/>
        <v>0.1134395733615805</v>
      </c>
      <c r="S45" s="7">
        <f t="shared" si="23"/>
        <v>8.8152658756267677</v>
      </c>
    </row>
    <row r="46" spans="1:19" x14ac:dyDescent="0.3">
      <c r="A46" s="1">
        <v>19</v>
      </c>
      <c r="B46" s="5">
        <v>0.70833333333333337</v>
      </c>
      <c r="C46" s="1" t="s">
        <v>20</v>
      </c>
      <c r="D46" s="1">
        <v>8</v>
      </c>
      <c r="E46" s="1">
        <v>10</v>
      </c>
      <c r="F46" s="1" t="s">
        <v>58</v>
      </c>
      <c r="G46" s="1">
        <v>51.01</v>
      </c>
      <c r="H46" s="1">
        <f>1+COUNTIFS(A:A,A46,G:G,"&gt;"&amp;G46)</f>
        <v>6</v>
      </c>
      <c r="I46" s="2">
        <f>AVERAGEIF(A:A,A46,G:G)</f>
        <v>50.859999999999992</v>
      </c>
      <c r="J46" s="2">
        <f t="shared" si="16"/>
        <v>0.15000000000000568</v>
      </c>
      <c r="K46" s="2">
        <f t="shared" si="17"/>
        <v>90.15</v>
      </c>
      <c r="L46" s="2">
        <f t="shared" si="18"/>
        <v>223.40806787139667</v>
      </c>
      <c r="M46" s="2">
        <f>SUMIF(A:A,A46,L:L)</f>
        <v>3353.7406336334479</v>
      </c>
      <c r="N46" s="3">
        <f t="shared" si="19"/>
        <v>6.6614593159327301E-2</v>
      </c>
      <c r="O46" s="6">
        <f t="shared" si="20"/>
        <v>15.011725698124767</v>
      </c>
      <c r="P46" s="3">
        <f t="shared" si="21"/>
        <v>6.6614593159327301E-2</v>
      </c>
      <c r="Q46" s="3">
        <f>IF(ISNUMBER(P46),SUMIF(A:A,A46,P:P),"")</f>
        <v>0.9416264510704162</v>
      </c>
      <c r="R46" s="3">
        <f t="shared" si="22"/>
        <v>7.0744182136771513E-2</v>
      </c>
      <c r="S46" s="7">
        <f t="shared" si="23"/>
        <v>14.135437993567793</v>
      </c>
    </row>
    <row r="47" spans="1:19" x14ac:dyDescent="0.3">
      <c r="A47" s="1">
        <v>19</v>
      </c>
      <c r="B47" s="5">
        <v>0.70833333333333337</v>
      </c>
      <c r="C47" s="1" t="s">
        <v>20</v>
      </c>
      <c r="D47" s="1">
        <v>8</v>
      </c>
      <c r="E47" s="1">
        <v>8</v>
      </c>
      <c r="F47" s="1" t="s">
        <v>56</v>
      </c>
      <c r="G47" s="1">
        <v>49.31</v>
      </c>
      <c r="H47" s="1">
        <f>1+COUNTIFS(A:A,A47,G:G,"&gt;"&amp;G47)</f>
        <v>7</v>
      </c>
      <c r="I47" s="2">
        <f>AVERAGEIF(A:A,A47,G:G)</f>
        <v>50.859999999999992</v>
      </c>
      <c r="J47" s="2">
        <f t="shared" si="16"/>
        <v>-1.5499999999999901</v>
      </c>
      <c r="K47" s="2">
        <f t="shared" si="17"/>
        <v>88.450000000000017</v>
      </c>
      <c r="L47" s="2">
        <f t="shared" si="18"/>
        <v>201.74408736911744</v>
      </c>
      <c r="M47" s="2">
        <f>SUMIF(A:A,A47,L:L)</f>
        <v>3353.7406336334479</v>
      </c>
      <c r="N47" s="3">
        <f t="shared" si="19"/>
        <v>6.0154946195271987E-2</v>
      </c>
      <c r="O47" s="6">
        <f t="shared" si="20"/>
        <v>16.623736920216832</v>
      </c>
      <c r="P47" s="3">
        <f t="shared" si="21"/>
        <v>6.0154946195271987E-2</v>
      </c>
      <c r="Q47" s="3">
        <f>IF(ISNUMBER(P47),SUMIF(A:A,A47,P:P),"")</f>
        <v>0.9416264510704162</v>
      </c>
      <c r="R47" s="3">
        <f t="shared" si="22"/>
        <v>6.3884087078150173E-2</v>
      </c>
      <c r="S47" s="7">
        <f t="shared" si="23"/>
        <v>15.653350399712028</v>
      </c>
    </row>
    <row r="48" spans="1:19" x14ac:dyDescent="0.3">
      <c r="A48" s="1">
        <v>19</v>
      </c>
      <c r="B48" s="5">
        <v>0.70833333333333337</v>
      </c>
      <c r="C48" s="1" t="s">
        <v>20</v>
      </c>
      <c r="D48" s="1">
        <v>8</v>
      </c>
      <c r="E48" s="1">
        <v>11</v>
      </c>
      <c r="F48" s="1" t="s">
        <v>59</v>
      </c>
      <c r="G48" s="1">
        <v>48.14</v>
      </c>
      <c r="H48" s="1">
        <f>1+COUNTIFS(A:A,A48,G:G,"&gt;"&amp;G48)</f>
        <v>8</v>
      </c>
      <c r="I48" s="2">
        <f>AVERAGEIF(A:A,A48,G:G)</f>
        <v>50.859999999999992</v>
      </c>
      <c r="J48" s="2">
        <f t="shared" si="16"/>
        <v>-2.7199999999999918</v>
      </c>
      <c r="K48" s="2">
        <f t="shared" si="17"/>
        <v>87.28</v>
      </c>
      <c r="L48" s="2">
        <f t="shared" si="18"/>
        <v>188.06732303932554</v>
      </c>
      <c r="M48" s="2">
        <f>SUMIF(A:A,A48,L:L)</f>
        <v>3353.7406336334479</v>
      </c>
      <c r="N48" s="3">
        <f t="shared" si="19"/>
        <v>5.6076883570919764E-2</v>
      </c>
      <c r="O48" s="6">
        <f t="shared" si="20"/>
        <v>17.832660025325978</v>
      </c>
      <c r="P48" s="3">
        <f t="shared" si="21"/>
        <v>5.6076883570919764E-2</v>
      </c>
      <c r="Q48" s="3">
        <f>IF(ISNUMBER(P48),SUMIF(A:A,A48,P:P),"")</f>
        <v>0.9416264510704162</v>
      </c>
      <c r="R48" s="3">
        <f t="shared" si="22"/>
        <v>5.9553216147627368E-2</v>
      </c>
      <c r="S48" s="7">
        <f t="shared" si="23"/>
        <v>16.791704372792982</v>
      </c>
    </row>
    <row r="49" spans="1:19" x14ac:dyDescent="0.3">
      <c r="A49" s="1">
        <v>19</v>
      </c>
      <c r="B49" s="5">
        <v>0.70833333333333337</v>
      </c>
      <c r="C49" s="1" t="s">
        <v>20</v>
      </c>
      <c r="D49" s="1">
        <v>8</v>
      </c>
      <c r="E49" s="1">
        <v>13</v>
      </c>
      <c r="F49" s="1" t="s">
        <v>60</v>
      </c>
      <c r="G49" s="1">
        <v>32.71</v>
      </c>
      <c r="H49" s="1">
        <f>1+COUNTIFS(A:A,A49,G:G,"&gt;"&amp;G49)</f>
        <v>9</v>
      </c>
      <c r="I49" s="2">
        <f>AVERAGEIF(A:A,A49,G:G)</f>
        <v>50.859999999999992</v>
      </c>
      <c r="J49" s="2">
        <f t="shared" si="16"/>
        <v>-18.149999999999991</v>
      </c>
      <c r="K49" s="2">
        <f t="shared" si="17"/>
        <v>71.850000000000009</v>
      </c>
      <c r="L49" s="2">
        <f t="shared" si="18"/>
        <v>74.514966661940107</v>
      </c>
      <c r="M49" s="2">
        <f>SUMIF(A:A,A49,L:L)</f>
        <v>3353.7406336334479</v>
      </c>
      <c r="N49" s="3">
        <f t="shared" si="19"/>
        <v>2.2218464336405907E-2</v>
      </c>
      <c r="O49" s="6">
        <f t="shared" si="20"/>
        <v>45.007611005836125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19</v>
      </c>
      <c r="B50" s="5">
        <v>0.70833333333333337</v>
      </c>
      <c r="C50" s="1" t="s">
        <v>20</v>
      </c>
      <c r="D50" s="1">
        <v>8</v>
      </c>
      <c r="E50" s="1">
        <v>3</v>
      </c>
      <c r="F50" s="1" t="s">
        <v>52</v>
      </c>
      <c r="G50" s="1">
        <v>32.340000000000003</v>
      </c>
      <c r="H50" s="1">
        <f>1+COUNTIFS(A:A,A50,G:G,"&gt;"&amp;G50)</f>
        <v>10</v>
      </c>
      <c r="I50" s="2">
        <f>AVERAGEIF(A:A,A50,G:G)</f>
        <v>50.859999999999992</v>
      </c>
      <c r="J50" s="2">
        <f t="shared" si="16"/>
        <v>-18.519999999999989</v>
      </c>
      <c r="K50" s="2">
        <f t="shared" si="17"/>
        <v>71.480000000000018</v>
      </c>
      <c r="L50" s="2">
        <f t="shared" si="18"/>
        <v>72.878961252282593</v>
      </c>
      <c r="M50" s="2">
        <f>SUMIF(A:A,A50,L:L)</f>
        <v>3353.7406336334479</v>
      </c>
      <c r="N50" s="3">
        <f t="shared" si="19"/>
        <v>2.1730649210438616E-2</v>
      </c>
      <c r="O50" s="6">
        <f t="shared" si="20"/>
        <v>46.017953274936502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19</v>
      </c>
      <c r="B51" s="5">
        <v>0.70833333333333337</v>
      </c>
      <c r="C51" s="1" t="s">
        <v>20</v>
      </c>
      <c r="D51" s="1">
        <v>8</v>
      </c>
      <c r="E51" s="1">
        <v>1</v>
      </c>
      <c r="F51" s="1" t="s">
        <v>50</v>
      </c>
      <c r="G51" s="1">
        <v>25.51</v>
      </c>
      <c r="H51" s="1">
        <f>1+COUNTIFS(A:A,A51,G:G,"&gt;"&amp;G51)</f>
        <v>11</v>
      </c>
      <c r="I51" s="2">
        <f>AVERAGEIF(A:A,A51,G:G)</f>
        <v>50.859999999999992</v>
      </c>
      <c r="J51" s="2">
        <f t="shared" si="16"/>
        <v>-25.349999999999991</v>
      </c>
      <c r="K51" s="2">
        <f t="shared" si="17"/>
        <v>64.650000000000006</v>
      </c>
      <c r="L51" s="2">
        <f t="shared" si="18"/>
        <v>48.375815060312682</v>
      </c>
      <c r="M51" s="2">
        <f>SUMIF(A:A,A51,L:L)</f>
        <v>3353.7406336334479</v>
      </c>
      <c r="N51" s="3">
        <f t="shared" si="19"/>
        <v>1.4424435382739256E-2</v>
      </c>
      <c r="O51" s="6">
        <f t="shared" si="20"/>
        <v>69.326803681801792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</sheetData>
  <autoFilter ref="A7:S7" xr:uid="{00000000-0009-0000-0000-000000000000}"/>
  <sortState xmlns:xlrd2="http://schemas.microsoft.com/office/spreadsheetml/2017/richdata2" ref="A8:T51">
    <sortCondition ref="B8:B51"/>
    <sortCondition ref="H8:H5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01092022 - Sale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2022-08-31T22:52:39Z</cp:lastPrinted>
  <dcterms:created xsi:type="dcterms:W3CDTF">2016-03-11T05:58:01Z</dcterms:created>
  <dcterms:modified xsi:type="dcterms:W3CDTF">2022-08-31T22:54:22Z</dcterms:modified>
</cp:coreProperties>
</file>