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08F39FD-BE96-4FB0-90F4-39627346C1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1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11082022 - PREMIUM'!$A$7:$S$8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I35" i="1"/>
  <c r="J35" i="1" s="1"/>
  <c r="K35" i="1" s="1"/>
  <c r="L35" i="1" s="1"/>
  <c r="H34" i="1"/>
  <c r="I34" i="1"/>
  <c r="J34" i="1" s="1"/>
  <c r="K34" i="1" s="1"/>
  <c r="L34" i="1" s="1"/>
  <c r="H37" i="1"/>
  <c r="I37" i="1"/>
  <c r="J37" i="1" s="1"/>
  <c r="K37" i="1" s="1"/>
  <c r="L37" i="1" s="1"/>
  <c r="H41" i="1"/>
  <c r="I41" i="1"/>
  <c r="J41" i="1" s="1"/>
  <c r="K41" i="1" s="1"/>
  <c r="L41" i="1" s="1"/>
  <c r="H39" i="1"/>
  <c r="I39" i="1"/>
  <c r="J39" i="1" s="1"/>
  <c r="K39" i="1" s="1"/>
  <c r="L39" i="1" s="1"/>
  <c r="H43" i="1"/>
  <c r="I43" i="1"/>
  <c r="J43" i="1" s="1"/>
  <c r="K43" i="1" s="1"/>
  <c r="L43" i="1" s="1"/>
  <c r="H40" i="1"/>
  <c r="I40" i="1"/>
  <c r="J40" i="1" s="1"/>
  <c r="K40" i="1" s="1"/>
  <c r="L40" i="1" s="1"/>
  <c r="H38" i="1"/>
  <c r="I38" i="1"/>
  <c r="J38" i="1" s="1"/>
  <c r="K38" i="1" s="1"/>
  <c r="L38" i="1" s="1"/>
  <c r="H42" i="1"/>
  <c r="I42" i="1"/>
  <c r="J42" i="1" s="1"/>
  <c r="K42" i="1" s="1"/>
  <c r="L42" i="1" s="1"/>
  <c r="H48" i="1"/>
  <c r="I48" i="1"/>
  <c r="J48" i="1" s="1"/>
  <c r="K48" i="1" s="1"/>
  <c r="L48" i="1" s="1"/>
  <c r="H46" i="1"/>
  <c r="I46" i="1"/>
  <c r="J46" i="1" s="1"/>
  <c r="K46" i="1" s="1"/>
  <c r="L46" i="1" s="1"/>
  <c r="H44" i="1"/>
  <c r="I44" i="1"/>
  <c r="J44" i="1" s="1"/>
  <c r="K44" i="1" s="1"/>
  <c r="L44" i="1" s="1"/>
  <c r="H45" i="1"/>
  <c r="I45" i="1"/>
  <c r="J45" i="1" s="1"/>
  <c r="K45" i="1" s="1"/>
  <c r="L45" i="1" s="1"/>
  <c r="H47" i="1"/>
  <c r="I47" i="1"/>
  <c r="J47" i="1" s="1"/>
  <c r="K47" i="1" s="1"/>
  <c r="L47" i="1" s="1"/>
  <c r="H15" i="1"/>
  <c r="I15" i="1"/>
  <c r="J15" i="1" s="1"/>
  <c r="K15" i="1" s="1"/>
  <c r="L15" i="1" s="1"/>
  <c r="H18" i="1"/>
  <c r="I18" i="1"/>
  <c r="J18" i="1" s="1"/>
  <c r="K18" i="1" s="1"/>
  <c r="L18" i="1" s="1"/>
  <c r="H19" i="1"/>
  <c r="I19" i="1"/>
  <c r="J19" i="1" s="1"/>
  <c r="K19" i="1" s="1"/>
  <c r="L19" i="1" s="1"/>
  <c r="H20" i="1"/>
  <c r="I20" i="1"/>
  <c r="J20" i="1" s="1"/>
  <c r="K20" i="1" s="1"/>
  <c r="L20" i="1" s="1"/>
  <c r="H16" i="1"/>
  <c r="I16" i="1"/>
  <c r="J16" i="1" s="1"/>
  <c r="K16" i="1" s="1"/>
  <c r="L16" i="1" s="1"/>
  <c r="H17" i="1"/>
  <c r="I17" i="1"/>
  <c r="J17" i="1" s="1"/>
  <c r="K17" i="1" s="1"/>
  <c r="L17" i="1" s="1"/>
  <c r="H21" i="1"/>
  <c r="I21" i="1"/>
  <c r="J21" i="1" s="1"/>
  <c r="K21" i="1" s="1"/>
  <c r="L21" i="1" s="1"/>
  <c r="H22" i="1"/>
  <c r="I22" i="1"/>
  <c r="J22" i="1" s="1"/>
  <c r="K22" i="1" s="1"/>
  <c r="L22" i="1" s="1"/>
  <c r="H23" i="1"/>
  <c r="I23" i="1"/>
  <c r="J23" i="1" s="1"/>
  <c r="K23" i="1" s="1"/>
  <c r="L23" i="1" s="1"/>
  <c r="H25" i="1"/>
  <c r="I25" i="1"/>
  <c r="J25" i="1" s="1"/>
  <c r="K25" i="1" s="1"/>
  <c r="L25" i="1" s="1"/>
  <c r="H30" i="1"/>
  <c r="I30" i="1"/>
  <c r="J30" i="1" s="1"/>
  <c r="K30" i="1" s="1"/>
  <c r="L30" i="1" s="1"/>
  <c r="H27" i="1"/>
  <c r="I27" i="1"/>
  <c r="J27" i="1" s="1"/>
  <c r="K27" i="1" s="1"/>
  <c r="L27" i="1" s="1"/>
  <c r="H33" i="1"/>
  <c r="I33" i="1"/>
  <c r="J33" i="1" s="1"/>
  <c r="K33" i="1" s="1"/>
  <c r="L33" i="1" s="1"/>
  <c r="H29" i="1"/>
  <c r="I29" i="1"/>
  <c r="J29" i="1" s="1"/>
  <c r="K29" i="1" s="1"/>
  <c r="L29" i="1" s="1"/>
  <c r="H26" i="1"/>
  <c r="I26" i="1"/>
  <c r="J26" i="1" s="1"/>
  <c r="K26" i="1" s="1"/>
  <c r="L26" i="1" s="1"/>
  <c r="H32" i="1"/>
  <c r="I32" i="1"/>
  <c r="J32" i="1" s="1"/>
  <c r="K32" i="1" s="1"/>
  <c r="L32" i="1" s="1"/>
  <c r="H28" i="1"/>
  <c r="I28" i="1"/>
  <c r="J28" i="1" s="1"/>
  <c r="K28" i="1" s="1"/>
  <c r="L28" i="1" s="1"/>
  <c r="H31" i="1"/>
  <c r="I31" i="1"/>
  <c r="J31" i="1" s="1"/>
  <c r="K31" i="1" s="1"/>
  <c r="L31" i="1" s="1"/>
  <c r="H11" i="1"/>
  <c r="I11" i="1"/>
  <c r="J11" i="1" s="1"/>
  <c r="K11" i="1" s="1"/>
  <c r="L11" i="1" s="1"/>
  <c r="H9" i="1"/>
  <c r="I9" i="1"/>
  <c r="J9" i="1" s="1"/>
  <c r="K9" i="1" s="1"/>
  <c r="L9" i="1" s="1"/>
  <c r="H8" i="1"/>
  <c r="I8" i="1"/>
  <c r="J8" i="1" s="1"/>
  <c r="K8" i="1" s="1"/>
  <c r="L8" i="1" s="1"/>
  <c r="H12" i="1"/>
  <c r="I12" i="1"/>
  <c r="J12" i="1" s="1"/>
  <c r="K12" i="1" s="1"/>
  <c r="L12" i="1" s="1"/>
  <c r="H13" i="1"/>
  <c r="I13" i="1"/>
  <c r="J13" i="1" s="1"/>
  <c r="K13" i="1" s="1"/>
  <c r="L13" i="1" s="1"/>
  <c r="H10" i="1"/>
  <c r="I10" i="1"/>
  <c r="J10" i="1" s="1"/>
  <c r="K10" i="1" s="1"/>
  <c r="L10" i="1" s="1"/>
  <c r="M41" i="1" l="1"/>
  <c r="N41" i="1" s="1"/>
  <c r="O41" i="1" s="1"/>
  <c r="P41" i="1" s="1"/>
  <c r="M39" i="1"/>
  <c r="N39" i="1" s="1"/>
  <c r="O39" i="1" s="1"/>
  <c r="P39" i="1" s="1"/>
  <c r="M34" i="1"/>
  <c r="N34" i="1" s="1"/>
  <c r="O34" i="1" s="1"/>
  <c r="P34" i="1" s="1"/>
  <c r="M43" i="1"/>
  <c r="N43" i="1" s="1"/>
  <c r="O43" i="1" s="1"/>
  <c r="P43" i="1" s="1"/>
  <c r="M37" i="1"/>
  <c r="N37" i="1" s="1"/>
  <c r="O37" i="1" s="1"/>
  <c r="P37" i="1" s="1"/>
  <c r="M40" i="1"/>
  <c r="N40" i="1" s="1"/>
  <c r="O40" i="1" s="1"/>
  <c r="P40" i="1" s="1"/>
  <c r="M42" i="1"/>
  <c r="N42" i="1" s="1"/>
  <c r="O42" i="1" s="1"/>
  <c r="P42" i="1" s="1"/>
  <c r="M47" i="1"/>
  <c r="N47" i="1" s="1"/>
  <c r="O47" i="1" s="1"/>
  <c r="P47" i="1" s="1"/>
  <c r="M48" i="1"/>
  <c r="N48" i="1" s="1"/>
  <c r="O48" i="1" s="1"/>
  <c r="P48" i="1" s="1"/>
  <c r="M44" i="1"/>
  <c r="N44" i="1" s="1"/>
  <c r="O44" i="1" s="1"/>
  <c r="P44" i="1" s="1"/>
  <c r="M38" i="1"/>
  <c r="N38" i="1" s="1"/>
  <c r="O38" i="1" s="1"/>
  <c r="P38" i="1" s="1"/>
  <c r="M46" i="1"/>
  <c r="N46" i="1" s="1"/>
  <c r="O46" i="1" s="1"/>
  <c r="P46" i="1" s="1"/>
  <c r="M45" i="1"/>
  <c r="N45" i="1" s="1"/>
  <c r="O45" i="1" s="1"/>
  <c r="P45" i="1" s="1"/>
  <c r="M35" i="1"/>
  <c r="N35" i="1" s="1"/>
  <c r="O35" i="1" s="1"/>
  <c r="P35" i="1" s="1"/>
  <c r="M15" i="1"/>
  <c r="N15" i="1" s="1"/>
  <c r="O15" i="1" s="1"/>
  <c r="P15" i="1" s="1"/>
  <c r="M19" i="1"/>
  <c r="N19" i="1" s="1"/>
  <c r="O19" i="1" s="1"/>
  <c r="P19" i="1" s="1"/>
  <c r="M16" i="1"/>
  <c r="N16" i="1" s="1"/>
  <c r="O16" i="1" s="1"/>
  <c r="P16" i="1" s="1"/>
  <c r="M21" i="1"/>
  <c r="N21" i="1" s="1"/>
  <c r="O21" i="1" s="1"/>
  <c r="P21" i="1" s="1"/>
  <c r="M23" i="1"/>
  <c r="N23" i="1" s="1"/>
  <c r="O23" i="1" s="1"/>
  <c r="P23" i="1" s="1"/>
  <c r="M18" i="1"/>
  <c r="N18" i="1" s="1"/>
  <c r="O18" i="1" s="1"/>
  <c r="P18" i="1" s="1"/>
  <c r="M20" i="1"/>
  <c r="N20" i="1" s="1"/>
  <c r="O20" i="1" s="1"/>
  <c r="P20" i="1" s="1"/>
  <c r="M17" i="1"/>
  <c r="N17" i="1" s="1"/>
  <c r="O17" i="1" s="1"/>
  <c r="P17" i="1" s="1"/>
  <c r="M22" i="1"/>
  <c r="N22" i="1" s="1"/>
  <c r="O22" i="1" s="1"/>
  <c r="P22" i="1" s="1"/>
  <c r="M25" i="1"/>
  <c r="N25" i="1" s="1"/>
  <c r="O25" i="1" s="1"/>
  <c r="P25" i="1" s="1"/>
  <c r="M31" i="1"/>
  <c r="N31" i="1" s="1"/>
  <c r="O31" i="1" s="1"/>
  <c r="P31" i="1" s="1"/>
  <c r="M32" i="1"/>
  <c r="N32" i="1" s="1"/>
  <c r="O32" i="1" s="1"/>
  <c r="P32" i="1" s="1"/>
  <c r="M29" i="1"/>
  <c r="N29" i="1" s="1"/>
  <c r="O29" i="1" s="1"/>
  <c r="P29" i="1" s="1"/>
  <c r="M27" i="1"/>
  <c r="N27" i="1" s="1"/>
  <c r="O27" i="1" s="1"/>
  <c r="P27" i="1" s="1"/>
  <c r="M28" i="1"/>
  <c r="N28" i="1" s="1"/>
  <c r="O28" i="1" s="1"/>
  <c r="P28" i="1" s="1"/>
  <c r="M26" i="1"/>
  <c r="N26" i="1" s="1"/>
  <c r="O26" i="1" s="1"/>
  <c r="P26" i="1" s="1"/>
  <c r="M33" i="1"/>
  <c r="N33" i="1" s="1"/>
  <c r="O33" i="1" s="1"/>
  <c r="P33" i="1" s="1"/>
  <c r="M30" i="1"/>
  <c r="N30" i="1" s="1"/>
  <c r="O30" i="1" s="1"/>
  <c r="P30" i="1" s="1"/>
  <c r="M11" i="1"/>
  <c r="N11" i="1" s="1"/>
  <c r="O11" i="1" s="1"/>
  <c r="P11" i="1" s="1"/>
  <c r="M8" i="1"/>
  <c r="N8" i="1" s="1"/>
  <c r="O8" i="1" s="1"/>
  <c r="P8" i="1" s="1"/>
  <c r="M9" i="1"/>
  <c r="N9" i="1" s="1"/>
  <c r="O9" i="1" s="1"/>
  <c r="P9" i="1" s="1"/>
  <c r="M13" i="1"/>
  <c r="N13" i="1" s="1"/>
  <c r="O13" i="1" s="1"/>
  <c r="P13" i="1" s="1"/>
  <c r="M12" i="1"/>
  <c r="N12" i="1" s="1"/>
  <c r="O12" i="1" s="1"/>
  <c r="P12" i="1" s="1"/>
  <c r="M10" i="1"/>
  <c r="N10" i="1" s="1"/>
  <c r="O10" i="1" s="1"/>
  <c r="P10" i="1" s="1"/>
  <c r="Q34" i="1" l="1"/>
  <c r="R34" i="1" s="1"/>
  <c r="S34" i="1" s="1"/>
  <c r="Q39" i="1"/>
  <c r="R39" i="1" s="1"/>
  <c r="S39" i="1" s="1"/>
  <c r="Q44" i="1"/>
  <c r="R44" i="1" s="1"/>
  <c r="S44" i="1" s="1"/>
  <c r="Q48" i="1"/>
  <c r="R48" i="1" s="1"/>
  <c r="S48" i="1" s="1"/>
  <c r="Q35" i="1"/>
  <c r="R35" i="1" s="1"/>
  <c r="S35" i="1" s="1"/>
  <c r="Q38" i="1"/>
  <c r="R38" i="1" s="1"/>
  <c r="S38" i="1" s="1"/>
  <c r="Q42" i="1"/>
  <c r="R42" i="1" s="1"/>
  <c r="S42" i="1" s="1"/>
  <c r="Q43" i="1"/>
  <c r="R43" i="1" s="1"/>
  <c r="S43" i="1" s="1"/>
  <c r="Q41" i="1"/>
  <c r="R41" i="1" s="1"/>
  <c r="S41" i="1" s="1"/>
  <c r="Q45" i="1"/>
  <c r="R45" i="1" s="1"/>
  <c r="S45" i="1" s="1"/>
  <c r="Q47" i="1"/>
  <c r="R47" i="1" s="1"/>
  <c r="S47" i="1" s="1"/>
  <c r="Q46" i="1"/>
  <c r="R46" i="1" s="1"/>
  <c r="S46" i="1" s="1"/>
  <c r="Q40" i="1"/>
  <c r="R40" i="1" s="1"/>
  <c r="S40" i="1" s="1"/>
  <c r="Q37" i="1"/>
  <c r="R37" i="1" s="1"/>
  <c r="S37" i="1" s="1"/>
  <c r="Q30" i="1"/>
  <c r="R30" i="1" s="1"/>
  <c r="S30" i="1" s="1"/>
  <c r="Q26" i="1"/>
  <c r="R26" i="1" s="1"/>
  <c r="S26" i="1" s="1"/>
  <c r="Q33" i="1"/>
  <c r="R33" i="1" s="1"/>
  <c r="S33" i="1" s="1"/>
  <c r="Q25" i="1"/>
  <c r="R25" i="1" s="1"/>
  <c r="S25" i="1" s="1"/>
  <c r="Q22" i="1"/>
  <c r="R22" i="1" s="1"/>
  <c r="S22" i="1" s="1"/>
  <c r="Q27" i="1"/>
  <c r="R27" i="1" s="1"/>
  <c r="S27" i="1" s="1"/>
  <c r="Q20" i="1"/>
  <c r="R20" i="1" s="1"/>
  <c r="S20" i="1" s="1"/>
  <c r="Q29" i="1"/>
  <c r="R29" i="1" s="1"/>
  <c r="S29" i="1" s="1"/>
  <c r="Q23" i="1"/>
  <c r="R23" i="1" s="1"/>
  <c r="S23" i="1" s="1"/>
  <c r="Q32" i="1"/>
  <c r="R32" i="1" s="1"/>
  <c r="S32" i="1" s="1"/>
  <c r="Q21" i="1"/>
  <c r="R21" i="1" s="1"/>
  <c r="S21" i="1" s="1"/>
  <c r="Q16" i="1"/>
  <c r="R16" i="1" s="1"/>
  <c r="S16" i="1" s="1"/>
  <c r="Q31" i="1"/>
  <c r="R31" i="1" s="1"/>
  <c r="S31" i="1" s="1"/>
  <c r="Q18" i="1"/>
  <c r="R18" i="1" s="1"/>
  <c r="S18" i="1" s="1"/>
  <c r="Q28" i="1"/>
  <c r="R28" i="1" s="1"/>
  <c r="S28" i="1" s="1"/>
  <c r="Q19" i="1"/>
  <c r="R19" i="1" s="1"/>
  <c r="S19" i="1" s="1"/>
  <c r="Q15" i="1"/>
  <c r="R15" i="1" s="1"/>
  <c r="S15" i="1" s="1"/>
  <c r="Q17" i="1"/>
  <c r="R17" i="1" s="1"/>
  <c r="S17" i="1" s="1"/>
  <c r="Q12" i="1"/>
  <c r="R12" i="1" s="1"/>
  <c r="S12" i="1" s="1"/>
  <c r="Q13" i="1"/>
  <c r="R13" i="1" s="1"/>
  <c r="S13" i="1" s="1"/>
  <c r="Q9" i="1"/>
  <c r="R9" i="1" s="1"/>
  <c r="S9" i="1" s="1"/>
  <c r="Q11" i="1"/>
  <c r="R11" i="1" s="1"/>
  <c r="S11" i="1" s="1"/>
  <c r="Q8" i="1"/>
  <c r="R8" i="1" s="1"/>
  <c r="S8" i="1" s="1"/>
  <c r="Q10" i="1"/>
  <c r="R10" i="1" s="1"/>
  <c r="S10" i="1" s="1"/>
</calcChain>
</file>

<file path=xl/sharedStrings.xml><?xml version="1.0" encoding="utf-8"?>
<sst xmlns="http://schemas.openxmlformats.org/spreadsheetml/2006/main" count="95" uniqueCount="58">
  <si>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</si>
  <si>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</si>
  <si>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</si>
  <si>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</si>
  <si>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</si>
  <si>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</si>
  <si>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</si>
  <si>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</si>
  <si>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</si>
  <si>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</si>
  <si>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</si>
  <si>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</si>
  <si>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</si>
  <si>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</si>
  <si>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</si>
  <si>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</si>
  <si>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</si>
  <si>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</si>
  <si>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</si>
  <si>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Northam</t>
  </si>
  <si>
    <t xml:space="preserve">Johnny Angel        </t>
  </si>
  <si>
    <t xml:space="preserve">Ponyo               </t>
  </si>
  <si>
    <t xml:space="preserve">Defending           </t>
  </si>
  <si>
    <t xml:space="preserve">Yemen Lass          </t>
  </si>
  <si>
    <t xml:space="preserve">Butterfly House     </t>
  </si>
  <si>
    <t xml:space="preserve">Romero              </t>
  </si>
  <si>
    <t xml:space="preserve">Divine Pair         </t>
  </si>
  <si>
    <t xml:space="preserve">Halatorion          </t>
  </si>
  <si>
    <t xml:space="preserve">Short Talk          </t>
  </si>
  <si>
    <t xml:space="preserve">Tradement           </t>
  </si>
  <si>
    <t xml:space="preserve">Real Danger         </t>
  </si>
  <si>
    <t xml:space="preserve">Wise Words          </t>
  </si>
  <si>
    <t xml:space="preserve">Choix De Lace       </t>
  </si>
  <si>
    <t xml:space="preserve">Lil Red Bikini      </t>
  </si>
  <si>
    <t xml:space="preserve">The Haitian Poet    </t>
  </si>
  <si>
    <t xml:space="preserve">Benjis              </t>
  </si>
  <si>
    <t xml:space="preserve">Forlane             </t>
  </si>
  <si>
    <t xml:space="preserve">His Eminence        </t>
  </si>
  <si>
    <t xml:space="preserve">Secret Lair         </t>
  </si>
  <si>
    <t xml:space="preserve">Shes Our Witness    </t>
  </si>
  <si>
    <t xml:space="preserve">Riding Hood Fame    </t>
  </si>
  <si>
    <t xml:space="preserve">Bring One Home      </t>
  </si>
  <si>
    <t xml:space="preserve">Completed           </t>
  </si>
  <si>
    <t xml:space="preserve">Gin N Swanic        </t>
  </si>
  <si>
    <t xml:space="preserve">Jack In The Black   </t>
  </si>
  <si>
    <t xml:space="preserve">Loveisabattlefield  </t>
  </si>
  <si>
    <t xml:space="preserve">Lets Galahvant      </t>
  </si>
  <si>
    <t xml:space="preserve">Wine Night          </t>
  </si>
  <si>
    <t xml:space="preserve">Miss Vasari         </t>
  </si>
  <si>
    <t xml:space="preserve">Deputano            </t>
  </si>
  <si>
    <t xml:space="preserve">Devine Beast        </t>
  </si>
  <si>
    <t xml:space="preserve">Lincolns Law        </t>
  </si>
  <si>
    <t xml:space="preserve">Please God          </t>
  </si>
  <si>
    <t xml:space="preserve">Amber Mamba         </t>
  </si>
  <si>
    <t xml:space="preserve">Oceanzara           </t>
  </si>
  <si>
    <t xml:space="preserve">War Class           </t>
  </si>
  <si>
    <t xml:space="preserve">Wild Front          </t>
  </si>
  <si>
    <t xml:space="preserve">Annihilator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</si>
</sst>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15240</xdr:colOff>
      <xdr:row>5</xdr:row>
      <xdr:rowOff>135773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09D9E8-A50D-8C4E-83AF-39A4DCE62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99860" cy="1050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8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U13" sqref="U13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12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9</v>
      </c>
      <c r="B8" s="5">
        <v>0.64374999999999993</v>
      </c>
      <c r="C8" s="1" t="s">
        <v>19</v>
      </c>
      <c r="D8" s="1">
        <v>4</v>
      </c>
      <c r="E8" s="1">
        <v>3</v>
      </c>
      <c r="F8" s="1" t="s">
        <v>22</v>
      </c>
      <c r="G8" s="1">
        <v>60.7</v>
      </c>
      <c r="H8" s="1">
        <f>1+COUNTIFS(A:A,A8,G:G,"&gt;"&amp;G8)</f>
        <v>1</v>
      </c>
      <c r="I8" s="2">
        <f>AVERAGEIF(A:A,A8,G:G)</f>
        <v>51.151666666666671</v>
      </c>
      <c r="J8" s="2">
        <f t="shared" ref="J8:J13" si="0">G8-I8</f>
        <v>9.548333333333332</v>
      </c>
      <c r="K8" s="2">
        <f t="shared" ref="K8:K13" si="1">90+J8</f>
        <v>99.548333333333332</v>
      </c>
      <c r="L8" s="2">
        <f t="shared" ref="L8:L13" si="2">EXP(0.06*K8)</f>
        <v>392.64268506896821</v>
      </c>
      <c r="M8" s="2">
        <f>SUMIF(A:A,A8,L:L)</f>
        <v>1421.397963938251</v>
      </c>
      <c r="N8" s="3">
        <f t="shared" ref="N8:N13" si="3">L8/M8</f>
        <v>0.27623698290736087</v>
      </c>
      <c r="O8" s="6">
        <f t="shared" ref="O8:O13" si="4">1/N8</f>
        <v>3.6200800829603654</v>
      </c>
      <c r="P8" s="3">
        <f t="shared" ref="P8:P13" si="5">IF(O8&gt;21,"",N8)</f>
        <v>0.27623698290736087</v>
      </c>
      <c r="Q8" s="3">
        <f>IF(ISNUMBER(P8),SUMIF(A:A,A8,P:P),"")</f>
        <v>1</v>
      </c>
      <c r="R8" s="3">
        <f t="shared" ref="R8:R13" si="6">IFERROR(P8*(1/Q8),"")</f>
        <v>0.27623698290736087</v>
      </c>
      <c r="S8" s="7">
        <f t="shared" ref="S8:S13" si="7">IFERROR(1/R8,"")</f>
        <v>3.6200800829603654</v>
      </c>
    </row>
    <row r="9" spans="1:19" x14ac:dyDescent="0.3">
      <c r="A9" s="1">
        <v>9</v>
      </c>
      <c r="B9" s="5">
        <v>0.64374999999999993</v>
      </c>
      <c r="C9" s="1" t="s">
        <v>19</v>
      </c>
      <c r="D9" s="1">
        <v>4</v>
      </c>
      <c r="E9" s="1">
        <v>2</v>
      </c>
      <c r="F9" s="1" t="s">
        <v>21</v>
      </c>
      <c r="G9" s="1">
        <v>56.3</v>
      </c>
      <c r="H9" s="1">
        <f>1+COUNTIFS(A:A,A9,G:G,"&gt;"&amp;G9)</f>
        <v>2</v>
      </c>
      <c r="I9" s="2">
        <f>AVERAGEIF(A:A,A9,G:G)</f>
        <v>51.151666666666671</v>
      </c>
      <c r="J9" s="2">
        <f t="shared" si="0"/>
        <v>5.1483333333333263</v>
      </c>
      <c r="K9" s="2">
        <f t="shared" si="1"/>
        <v>95.148333333333326</v>
      </c>
      <c r="L9" s="2">
        <f t="shared" si="2"/>
        <v>301.53919267272852</v>
      </c>
      <c r="M9" s="2">
        <f>SUMIF(A:A,A9,L:L)</f>
        <v>1421.397963938251</v>
      </c>
      <c r="N9" s="3">
        <f t="shared" si="3"/>
        <v>0.21214269354745474</v>
      </c>
      <c r="O9" s="6">
        <f t="shared" si="4"/>
        <v>4.7138083488899767</v>
      </c>
      <c r="P9" s="3">
        <f t="shared" si="5"/>
        <v>0.21214269354745474</v>
      </c>
      <c r="Q9" s="3">
        <f>IF(ISNUMBER(P9),SUMIF(A:A,A9,P:P),"")</f>
        <v>1</v>
      </c>
      <c r="R9" s="3">
        <f t="shared" si="6"/>
        <v>0.21214269354745474</v>
      </c>
      <c r="S9" s="7">
        <f t="shared" si="7"/>
        <v>4.7138083488899767</v>
      </c>
    </row>
    <row r="10" spans="1:19" x14ac:dyDescent="0.3">
      <c r="A10" s="1">
        <v>9</v>
      </c>
      <c r="B10" s="5">
        <v>0.64374999999999993</v>
      </c>
      <c r="C10" s="1" t="s">
        <v>19</v>
      </c>
      <c r="D10" s="1">
        <v>4</v>
      </c>
      <c r="E10" s="1">
        <v>7</v>
      </c>
      <c r="F10" s="1" t="s">
        <v>25</v>
      </c>
      <c r="G10" s="1">
        <v>51.11</v>
      </c>
      <c r="H10" s="1">
        <f>1+COUNTIFS(A:A,A10,G:G,"&gt;"&amp;G10)</f>
        <v>3</v>
      </c>
      <c r="I10" s="2">
        <f>AVERAGEIF(A:A,A10,G:G)</f>
        <v>51.151666666666671</v>
      </c>
      <c r="J10" s="2">
        <f t="shared" si="0"/>
        <v>-4.1666666666671404E-2</v>
      </c>
      <c r="K10" s="2">
        <f t="shared" si="1"/>
        <v>89.958333333333329</v>
      </c>
      <c r="L10" s="2">
        <f t="shared" si="2"/>
        <v>220.85359148250802</v>
      </c>
      <c r="M10" s="2">
        <f>SUMIF(A:A,A10,L:L)</f>
        <v>1421.397963938251</v>
      </c>
      <c r="N10" s="3">
        <f t="shared" si="3"/>
        <v>0.15537773170195876</v>
      </c>
      <c r="O10" s="6">
        <f t="shared" si="4"/>
        <v>6.4359286819695125</v>
      </c>
      <c r="P10" s="3">
        <f t="shared" si="5"/>
        <v>0.15537773170195876</v>
      </c>
      <c r="Q10" s="3">
        <f>IF(ISNUMBER(P10),SUMIF(A:A,A10,P:P),"")</f>
        <v>1</v>
      </c>
      <c r="R10" s="3">
        <f t="shared" si="6"/>
        <v>0.15537773170195876</v>
      </c>
      <c r="S10" s="7">
        <f t="shared" si="7"/>
        <v>6.4359286819695125</v>
      </c>
    </row>
    <row r="11" spans="1:19" x14ac:dyDescent="0.3">
      <c r="A11" s="1">
        <v>9</v>
      </c>
      <c r="B11" s="5">
        <v>0.64374999999999993</v>
      </c>
      <c r="C11" s="1" t="s">
        <v>19</v>
      </c>
      <c r="D11" s="1">
        <v>4</v>
      </c>
      <c r="E11" s="1">
        <v>1</v>
      </c>
      <c r="F11" s="1" t="s">
        <v>20</v>
      </c>
      <c r="G11" s="1">
        <v>51.07</v>
      </c>
      <c r="H11" s="1">
        <f>1+COUNTIFS(A:A,A11,G:G,"&gt;"&amp;G11)</f>
        <v>4</v>
      </c>
      <c r="I11" s="2">
        <f>AVERAGEIF(A:A,A11,G:G)</f>
        <v>51.151666666666671</v>
      </c>
      <c r="J11" s="2">
        <f t="shared" si="0"/>
        <v>-8.1666666666670551E-2</v>
      </c>
      <c r="K11" s="2">
        <f t="shared" si="1"/>
        <v>89.918333333333322</v>
      </c>
      <c r="L11" s="2">
        <f t="shared" si="2"/>
        <v>220.32417841275202</v>
      </c>
      <c r="M11" s="2">
        <f>SUMIF(A:A,A11,L:L)</f>
        <v>1421.397963938251</v>
      </c>
      <c r="N11" s="3">
        <f t="shared" si="3"/>
        <v>0.15500527227596581</v>
      </c>
      <c r="O11" s="6">
        <f t="shared" si="4"/>
        <v>6.4513934611181227</v>
      </c>
      <c r="P11" s="3">
        <f t="shared" si="5"/>
        <v>0.15500527227596581</v>
      </c>
      <c r="Q11" s="3">
        <f>IF(ISNUMBER(P11),SUMIF(A:A,A11,P:P),"")</f>
        <v>1</v>
      </c>
      <c r="R11" s="3">
        <f t="shared" si="6"/>
        <v>0.15500527227596581</v>
      </c>
      <c r="S11" s="7">
        <f t="shared" si="7"/>
        <v>6.4513934611181227</v>
      </c>
    </row>
    <row r="12" spans="1:19" x14ac:dyDescent="0.3">
      <c r="A12" s="1">
        <v>9</v>
      </c>
      <c r="B12" s="5">
        <v>0.64374999999999993</v>
      </c>
      <c r="C12" s="1" t="s">
        <v>19</v>
      </c>
      <c r="D12" s="1">
        <v>4</v>
      </c>
      <c r="E12" s="1">
        <v>4</v>
      </c>
      <c r="F12" s="1" t="s">
        <v>23</v>
      </c>
      <c r="G12" s="1">
        <v>44.18</v>
      </c>
      <c r="H12" s="1">
        <f>1+COUNTIFS(A:A,A12,G:G,"&gt;"&amp;G12)</f>
        <v>5</v>
      </c>
      <c r="I12" s="2">
        <f>AVERAGEIF(A:A,A12,G:G)</f>
        <v>51.151666666666671</v>
      </c>
      <c r="J12" s="2">
        <f t="shared" si="0"/>
        <v>-6.9716666666666711</v>
      </c>
      <c r="K12" s="2">
        <f t="shared" si="1"/>
        <v>83.028333333333336</v>
      </c>
      <c r="L12" s="2">
        <f t="shared" si="2"/>
        <v>145.72189843207252</v>
      </c>
      <c r="M12" s="2">
        <f>SUMIF(A:A,A12,L:L)</f>
        <v>1421.397963938251</v>
      </c>
      <c r="N12" s="3">
        <f t="shared" si="3"/>
        <v>0.10252012605134352</v>
      </c>
      <c r="O12" s="6">
        <f t="shared" si="4"/>
        <v>9.7541823104976082</v>
      </c>
      <c r="P12" s="3">
        <f t="shared" si="5"/>
        <v>0.10252012605134352</v>
      </c>
      <c r="Q12" s="3">
        <f>IF(ISNUMBER(P12),SUMIF(A:A,A12,P:P),"")</f>
        <v>1</v>
      </c>
      <c r="R12" s="3">
        <f t="shared" si="6"/>
        <v>0.10252012605134352</v>
      </c>
      <c r="S12" s="7">
        <f t="shared" si="7"/>
        <v>9.7541823104976082</v>
      </c>
    </row>
    <row r="13" spans="1:19" x14ac:dyDescent="0.3">
      <c r="A13" s="1">
        <v>9</v>
      </c>
      <c r="B13" s="5">
        <v>0.64374999999999993</v>
      </c>
      <c r="C13" s="1" t="s">
        <v>19</v>
      </c>
      <c r="D13" s="1">
        <v>4</v>
      </c>
      <c r="E13" s="1">
        <v>5</v>
      </c>
      <c r="F13" s="1" t="s">
        <v>24</v>
      </c>
      <c r="G13" s="1">
        <v>43.55</v>
      </c>
      <c r="H13" s="1">
        <f>1+COUNTIFS(A:A,A13,G:G,"&gt;"&amp;G13)</f>
        <v>6</v>
      </c>
      <c r="I13" s="2">
        <f>AVERAGEIF(A:A,A13,G:G)</f>
        <v>51.151666666666671</v>
      </c>
      <c r="J13" s="2">
        <f t="shared" si="0"/>
        <v>-7.6016666666666737</v>
      </c>
      <c r="K13" s="2">
        <f t="shared" si="1"/>
        <v>82.398333333333326</v>
      </c>
      <c r="L13" s="2">
        <f t="shared" si="2"/>
        <v>140.31641786922168</v>
      </c>
      <c r="M13" s="2">
        <f>SUMIF(A:A,A13,L:L)</f>
        <v>1421.397963938251</v>
      </c>
      <c r="N13" s="3">
        <f t="shared" si="3"/>
        <v>9.8717193515916263E-2</v>
      </c>
      <c r="O13" s="6">
        <f t="shared" si="4"/>
        <v>10.129947624967368</v>
      </c>
      <c r="P13" s="3">
        <f t="shared" si="5"/>
        <v>9.8717193515916263E-2</v>
      </c>
      <c r="Q13" s="3">
        <f>IF(ISNUMBER(P13),SUMIF(A:A,A13,P:P),"")</f>
        <v>1</v>
      </c>
      <c r="R13" s="3">
        <f t="shared" si="6"/>
        <v>9.8717193515916263E-2</v>
      </c>
      <c r="S13" s="7">
        <f t="shared" si="7"/>
        <v>10.129947624967368</v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18</v>
      </c>
      <c r="B15" s="5">
        <v>0.75</v>
      </c>
      <c r="C15" s="1" t="s">
        <v>19</v>
      </c>
      <c r="D15" s="1">
        <v>8</v>
      </c>
      <c r="E15" s="1">
        <v>1</v>
      </c>
      <c r="F15" s="1" t="s">
        <v>26</v>
      </c>
      <c r="G15" s="1">
        <v>67.41</v>
      </c>
      <c r="H15" s="1">
        <f>1+COUNTIFS(A:A,A15,G:G,"&gt;"&amp;G15)</f>
        <v>1</v>
      </c>
      <c r="I15" s="2">
        <f>AVERAGEIF(A:A,A15,G:G)</f>
        <v>48.54666666666666</v>
      </c>
      <c r="J15" s="2">
        <f t="shared" ref="J15:J27" si="8">G15-I15</f>
        <v>18.863333333333337</v>
      </c>
      <c r="K15" s="2">
        <f t="shared" ref="K15:K27" si="9">90+J15</f>
        <v>108.86333333333334</v>
      </c>
      <c r="L15" s="2">
        <f t="shared" ref="L15:L27" si="10">EXP(0.06*K15)</f>
        <v>686.63303928410414</v>
      </c>
      <c r="M15" s="2">
        <f>SUMIF(A:A,A15,L:L)</f>
        <v>2776.9361734223776</v>
      </c>
      <c r="N15" s="3">
        <f t="shared" ref="N15:N27" si="11">L15/M15</f>
        <v>0.24726280922686006</v>
      </c>
      <c r="O15" s="6">
        <f t="shared" ref="O15:O27" si="12">1/N15</f>
        <v>4.0442798620900344</v>
      </c>
      <c r="P15" s="3">
        <f t="shared" ref="P15:P27" si="13">IF(O15&gt;21,"",N15)</f>
        <v>0.24726280922686006</v>
      </c>
      <c r="Q15" s="3">
        <f>IF(ISNUMBER(P15),SUMIF(A:A,A15,P:P),"")</f>
        <v>0.95863377281278339</v>
      </c>
      <c r="R15" s="3">
        <f t="shared" ref="R15:R27" si="14">IFERROR(P15*(1/Q15),"")</f>
        <v>0.25793250377706994</v>
      </c>
      <c r="S15" s="7">
        <f t="shared" ref="S15:S27" si="15">IFERROR(1/R15,"")</f>
        <v>3.8769832625061325</v>
      </c>
    </row>
    <row r="16" spans="1:19" x14ac:dyDescent="0.3">
      <c r="A16" s="1">
        <v>18</v>
      </c>
      <c r="B16" s="5">
        <v>0.75</v>
      </c>
      <c r="C16" s="1" t="s">
        <v>19</v>
      </c>
      <c r="D16" s="1">
        <v>8</v>
      </c>
      <c r="E16" s="1">
        <v>5</v>
      </c>
      <c r="F16" s="1" t="s">
        <v>30</v>
      </c>
      <c r="G16" s="1">
        <v>66.319999999999993</v>
      </c>
      <c r="H16" s="1">
        <f>1+COUNTIFS(A:A,A16,G:G,"&gt;"&amp;G16)</f>
        <v>2</v>
      </c>
      <c r="I16" s="2">
        <f>AVERAGEIF(A:A,A16,G:G)</f>
        <v>48.54666666666666</v>
      </c>
      <c r="J16" s="2">
        <f t="shared" si="8"/>
        <v>17.773333333333333</v>
      </c>
      <c r="K16" s="2">
        <f t="shared" si="9"/>
        <v>107.77333333333334</v>
      </c>
      <c r="L16" s="2">
        <f t="shared" si="10"/>
        <v>643.16416326777096</v>
      </c>
      <c r="M16" s="2">
        <f>SUMIF(A:A,A16,L:L)</f>
        <v>2776.9361734223776</v>
      </c>
      <c r="N16" s="3">
        <f t="shared" si="11"/>
        <v>0.23160927119009603</v>
      </c>
      <c r="O16" s="6">
        <f t="shared" si="12"/>
        <v>4.3176164531826462</v>
      </c>
      <c r="P16" s="3">
        <f t="shared" si="13"/>
        <v>0.23160927119009603</v>
      </c>
      <c r="Q16" s="3">
        <f>IF(ISNUMBER(P16),SUMIF(A:A,A16,P:P),"")</f>
        <v>0.95863377281278339</v>
      </c>
      <c r="R16" s="3">
        <f t="shared" si="14"/>
        <v>0.24160349630758127</v>
      </c>
      <c r="S16" s="7">
        <f t="shared" si="15"/>
        <v>4.1390129500730284</v>
      </c>
    </row>
    <row r="17" spans="1:19" x14ac:dyDescent="0.3">
      <c r="A17" s="1">
        <v>18</v>
      </c>
      <c r="B17" s="5">
        <v>0.75</v>
      </c>
      <c r="C17" s="1" t="s">
        <v>19</v>
      </c>
      <c r="D17" s="1">
        <v>8</v>
      </c>
      <c r="E17" s="1">
        <v>6</v>
      </c>
      <c r="F17" s="1" t="s">
        <v>31</v>
      </c>
      <c r="G17" s="1">
        <v>56.71</v>
      </c>
      <c r="H17" s="1">
        <f>1+COUNTIFS(A:A,A17,G:G,"&gt;"&amp;G17)</f>
        <v>3</v>
      </c>
      <c r="I17" s="2">
        <f>AVERAGEIF(A:A,A17,G:G)</f>
        <v>48.54666666666666</v>
      </c>
      <c r="J17" s="2">
        <f t="shared" si="8"/>
        <v>8.1633333333333411</v>
      </c>
      <c r="K17" s="2">
        <f t="shared" si="9"/>
        <v>98.163333333333341</v>
      </c>
      <c r="L17" s="2">
        <f t="shared" si="10"/>
        <v>361.33301054303547</v>
      </c>
      <c r="M17" s="2">
        <f>SUMIF(A:A,A17,L:L)</f>
        <v>2776.9361734223776</v>
      </c>
      <c r="N17" s="3">
        <f t="shared" si="11"/>
        <v>0.13011930702667829</v>
      </c>
      <c r="O17" s="6">
        <f t="shared" si="12"/>
        <v>7.6852545779003458</v>
      </c>
      <c r="P17" s="3">
        <f t="shared" si="13"/>
        <v>0.13011930702667829</v>
      </c>
      <c r="Q17" s="3">
        <f>IF(ISNUMBER(P17),SUMIF(A:A,A17,P:P),"")</f>
        <v>0.95863377281278339</v>
      </c>
      <c r="R17" s="3">
        <f t="shared" si="14"/>
        <v>0.13573411527625157</v>
      </c>
      <c r="S17" s="7">
        <f t="shared" si="15"/>
        <v>7.3673445910393234</v>
      </c>
    </row>
    <row r="18" spans="1:19" x14ac:dyDescent="0.3">
      <c r="A18" s="1">
        <v>18</v>
      </c>
      <c r="B18" s="5">
        <v>0.75</v>
      </c>
      <c r="C18" s="1" t="s">
        <v>19</v>
      </c>
      <c r="D18" s="1">
        <v>8</v>
      </c>
      <c r="E18" s="1">
        <v>2</v>
      </c>
      <c r="F18" s="1" t="s">
        <v>27</v>
      </c>
      <c r="G18" s="1">
        <v>56.48</v>
      </c>
      <c r="H18" s="1">
        <f>1+COUNTIFS(A:A,A18,G:G,"&gt;"&amp;G18)</f>
        <v>4</v>
      </c>
      <c r="I18" s="2">
        <f>AVERAGEIF(A:A,A18,G:G)</f>
        <v>48.54666666666666</v>
      </c>
      <c r="J18" s="2">
        <f t="shared" si="8"/>
        <v>7.9333333333333371</v>
      </c>
      <c r="K18" s="2">
        <f t="shared" si="9"/>
        <v>97.933333333333337</v>
      </c>
      <c r="L18" s="2">
        <f t="shared" si="10"/>
        <v>356.38086340313265</v>
      </c>
      <c r="M18" s="2">
        <f>SUMIF(A:A,A18,L:L)</f>
        <v>2776.9361734223776</v>
      </c>
      <c r="N18" s="3">
        <f t="shared" si="11"/>
        <v>0.12833599375239454</v>
      </c>
      <c r="O18" s="6">
        <f t="shared" si="12"/>
        <v>7.7920462588956392</v>
      </c>
      <c r="P18" s="3">
        <f t="shared" si="13"/>
        <v>0.12833599375239454</v>
      </c>
      <c r="Q18" s="3">
        <f>IF(ISNUMBER(P18),SUMIF(A:A,A18,P:P),"")</f>
        <v>0.95863377281278339</v>
      </c>
      <c r="R18" s="3">
        <f t="shared" si="14"/>
        <v>0.13387384983927325</v>
      </c>
      <c r="S18" s="7">
        <f t="shared" si="15"/>
        <v>7.4697187030968601</v>
      </c>
    </row>
    <row r="19" spans="1:19" x14ac:dyDescent="0.3">
      <c r="A19" s="1">
        <v>18</v>
      </c>
      <c r="B19" s="5">
        <v>0.75</v>
      </c>
      <c r="C19" s="1" t="s">
        <v>19</v>
      </c>
      <c r="D19" s="1">
        <v>8</v>
      </c>
      <c r="E19" s="1">
        <v>3</v>
      </c>
      <c r="F19" s="1" t="s">
        <v>28</v>
      </c>
      <c r="G19" s="1">
        <v>51.28</v>
      </c>
      <c r="H19" s="1">
        <f>1+COUNTIFS(A:A,A19,G:G,"&gt;"&amp;G19)</f>
        <v>5</v>
      </c>
      <c r="I19" s="2">
        <f>AVERAGEIF(A:A,A19,G:G)</f>
        <v>48.54666666666666</v>
      </c>
      <c r="J19" s="2">
        <f t="shared" si="8"/>
        <v>2.7333333333333414</v>
      </c>
      <c r="K19" s="2">
        <f t="shared" si="9"/>
        <v>92.733333333333348</v>
      </c>
      <c r="L19" s="2">
        <f t="shared" si="10"/>
        <v>260.86420902515073</v>
      </c>
      <c r="M19" s="2">
        <f>SUMIF(A:A,A19,L:L)</f>
        <v>2776.9361734223776</v>
      </c>
      <c r="N19" s="3">
        <f t="shared" si="11"/>
        <v>9.3939576833576996E-2</v>
      </c>
      <c r="O19" s="6">
        <f t="shared" si="12"/>
        <v>10.645140564893072</v>
      </c>
      <c r="P19" s="3">
        <f t="shared" si="13"/>
        <v>9.3939576833576996E-2</v>
      </c>
      <c r="Q19" s="3">
        <f>IF(ISNUMBER(P19),SUMIF(A:A,A19,P:P),"")</f>
        <v>0.95863377281278339</v>
      </c>
      <c r="R19" s="3">
        <f t="shared" si="14"/>
        <v>9.7993185195158927E-2</v>
      </c>
      <c r="S19" s="7">
        <f t="shared" si="15"/>
        <v>10.20479126184585</v>
      </c>
    </row>
    <row r="20" spans="1:19" x14ac:dyDescent="0.3">
      <c r="A20" s="1">
        <v>18</v>
      </c>
      <c r="B20" s="5">
        <v>0.75</v>
      </c>
      <c r="C20" s="1" t="s">
        <v>19</v>
      </c>
      <c r="D20" s="1">
        <v>8</v>
      </c>
      <c r="E20" s="1">
        <v>4</v>
      </c>
      <c r="F20" s="1" t="s">
        <v>29</v>
      </c>
      <c r="G20" s="1">
        <v>46.32</v>
      </c>
      <c r="H20" s="1">
        <f>1+COUNTIFS(A:A,A20,G:G,"&gt;"&amp;G20)</f>
        <v>6</v>
      </c>
      <c r="I20" s="2">
        <f>AVERAGEIF(A:A,A20,G:G)</f>
        <v>48.54666666666666</v>
      </c>
      <c r="J20" s="2">
        <f t="shared" si="8"/>
        <v>-2.2266666666666595</v>
      </c>
      <c r="K20" s="2">
        <f t="shared" si="9"/>
        <v>87.773333333333341</v>
      </c>
      <c r="L20" s="2">
        <f t="shared" si="10"/>
        <v>193.71732328560714</v>
      </c>
      <c r="M20" s="2">
        <f>SUMIF(A:A,A20,L:L)</f>
        <v>2776.9361734223776</v>
      </c>
      <c r="N20" s="3">
        <f t="shared" si="11"/>
        <v>6.9759371907660461E-2</v>
      </c>
      <c r="O20" s="6">
        <f t="shared" si="12"/>
        <v>14.334991452097455</v>
      </c>
      <c r="P20" s="3">
        <f t="shared" si="13"/>
        <v>6.9759371907660461E-2</v>
      </c>
      <c r="Q20" s="3">
        <f>IF(ISNUMBER(P20),SUMIF(A:A,A20,P:P),"")</f>
        <v>0.95863377281278339</v>
      </c>
      <c r="R20" s="3">
        <f t="shared" si="14"/>
        <v>7.2769574665594569E-2</v>
      </c>
      <c r="S20" s="7">
        <f t="shared" si="15"/>
        <v>13.742006938963183</v>
      </c>
    </row>
    <row r="21" spans="1:19" x14ac:dyDescent="0.3">
      <c r="A21" s="1">
        <v>18</v>
      </c>
      <c r="B21" s="5">
        <v>0.75</v>
      </c>
      <c r="C21" s="1" t="s">
        <v>19</v>
      </c>
      <c r="D21" s="1">
        <v>8</v>
      </c>
      <c r="E21" s="1">
        <v>7</v>
      </c>
      <c r="F21" s="1" t="s">
        <v>32</v>
      </c>
      <c r="G21" s="1">
        <v>43.13</v>
      </c>
      <c r="H21" s="1">
        <f>1+COUNTIFS(A:A,A21,G:G,"&gt;"&amp;G21)</f>
        <v>7</v>
      </c>
      <c r="I21" s="2">
        <f>AVERAGEIF(A:A,A21,G:G)</f>
        <v>48.54666666666666</v>
      </c>
      <c r="J21" s="2">
        <f t="shared" si="8"/>
        <v>-5.4166666666666572</v>
      </c>
      <c r="K21" s="2">
        <f t="shared" si="9"/>
        <v>84.583333333333343</v>
      </c>
      <c r="L21" s="2">
        <f t="shared" si="10"/>
        <v>159.97219197938654</v>
      </c>
      <c r="M21" s="2">
        <f>SUMIF(A:A,A21,L:L)</f>
        <v>2776.9361734223776</v>
      </c>
      <c r="N21" s="3">
        <f t="shared" si="11"/>
        <v>5.7607442875517056E-2</v>
      </c>
      <c r="O21" s="6">
        <f t="shared" si="12"/>
        <v>17.358868057394648</v>
      </c>
      <c r="P21" s="3">
        <f t="shared" si="13"/>
        <v>5.7607442875517056E-2</v>
      </c>
      <c r="Q21" s="3">
        <f>IF(ISNUMBER(P21),SUMIF(A:A,A21,P:P),"")</f>
        <v>0.95863377281278339</v>
      </c>
      <c r="R21" s="3">
        <f t="shared" si="14"/>
        <v>6.0093274939070518E-2</v>
      </c>
      <c r="S21" s="7">
        <f t="shared" si="15"/>
        <v>16.640797177619543</v>
      </c>
    </row>
    <row r="22" spans="1:19" x14ac:dyDescent="0.3">
      <c r="A22" s="1">
        <v>18</v>
      </c>
      <c r="B22" s="5">
        <v>0.75</v>
      </c>
      <c r="C22" s="1" t="s">
        <v>19</v>
      </c>
      <c r="D22" s="1">
        <v>8</v>
      </c>
      <c r="E22" s="1">
        <v>8</v>
      </c>
      <c r="F22" s="1" t="s">
        <v>33</v>
      </c>
      <c r="G22" s="1">
        <v>31.62</v>
      </c>
      <c r="H22" s="1">
        <f>1+COUNTIFS(A:A,A22,G:G,"&gt;"&amp;G22)</f>
        <v>8</v>
      </c>
      <c r="I22" s="2">
        <f>AVERAGEIF(A:A,A22,G:G)</f>
        <v>48.54666666666666</v>
      </c>
      <c r="J22" s="2">
        <f t="shared" si="8"/>
        <v>-16.926666666666659</v>
      </c>
      <c r="K22" s="2">
        <f t="shared" si="9"/>
        <v>73.073333333333338</v>
      </c>
      <c r="L22" s="2">
        <f t="shared" si="10"/>
        <v>80.190094718965383</v>
      </c>
      <c r="M22" s="2">
        <f>SUMIF(A:A,A22,L:L)</f>
        <v>2776.9361734223776</v>
      </c>
      <c r="N22" s="3">
        <f t="shared" si="11"/>
        <v>2.8877183237573933E-2</v>
      </c>
      <c r="O22" s="6">
        <f t="shared" si="12"/>
        <v>34.629416303278383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18</v>
      </c>
      <c r="B23" s="5">
        <v>0.75</v>
      </c>
      <c r="C23" s="1" t="s">
        <v>19</v>
      </c>
      <c r="D23" s="1">
        <v>8</v>
      </c>
      <c r="E23" s="1">
        <v>9</v>
      </c>
      <c r="F23" s="1" t="s">
        <v>34</v>
      </c>
      <c r="G23" s="1">
        <v>17.649999999999999</v>
      </c>
      <c r="H23" s="1">
        <f>1+COUNTIFS(A:A,A23,G:G,"&gt;"&amp;G23)</f>
        <v>9</v>
      </c>
      <c r="I23" s="2">
        <f>AVERAGEIF(A:A,A23,G:G)</f>
        <v>48.54666666666666</v>
      </c>
      <c r="J23" s="2">
        <f t="shared" si="8"/>
        <v>-30.896666666666661</v>
      </c>
      <c r="K23" s="2">
        <f t="shared" si="9"/>
        <v>59.103333333333339</v>
      </c>
      <c r="L23" s="2">
        <f t="shared" si="10"/>
        <v>34.681277915224243</v>
      </c>
      <c r="M23" s="2">
        <f>SUMIF(A:A,A23,L:L)</f>
        <v>2776.9361734223776</v>
      </c>
      <c r="N23" s="3">
        <f t="shared" si="11"/>
        <v>1.2489043949642537E-2</v>
      </c>
      <c r="O23" s="6">
        <f t="shared" si="12"/>
        <v>80.070180234142114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/>
      <c r="B24" s="5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3"/>
      <c r="O24" s="6"/>
      <c r="P24" s="3"/>
      <c r="Q24" s="3"/>
      <c r="R24" s="3"/>
      <c r="S24" s="7"/>
    </row>
    <row r="25" spans="1:19" x14ac:dyDescent="0.3">
      <c r="A25" s="1">
        <v>19</v>
      </c>
      <c r="B25" s="5">
        <v>0.77569444444444446</v>
      </c>
      <c r="C25" s="1" t="s">
        <v>19</v>
      </c>
      <c r="D25" s="1">
        <v>9</v>
      </c>
      <c r="E25" s="1">
        <v>1</v>
      </c>
      <c r="F25" s="1" t="s">
        <v>35</v>
      </c>
      <c r="G25" s="1">
        <v>73.739999999999995</v>
      </c>
      <c r="H25" s="1">
        <f>1+COUNTIFS(A:A,A25,G:G,"&gt;"&amp;G25)</f>
        <v>1</v>
      </c>
      <c r="I25" s="2">
        <f>AVERAGEIF(A:A,A25,G:G)</f>
        <v>45.88545454545455</v>
      </c>
      <c r="J25" s="2">
        <f t="shared" si="8"/>
        <v>27.854545454545445</v>
      </c>
      <c r="K25" s="2">
        <f t="shared" si="9"/>
        <v>117.85454545454544</v>
      </c>
      <c r="L25" s="2">
        <f t="shared" si="10"/>
        <v>1177.6459029160853</v>
      </c>
      <c r="M25" s="2">
        <f>SUMIF(A:A,A25,L:L)</f>
        <v>3531.0897907306367</v>
      </c>
      <c r="N25" s="3">
        <f t="shared" si="11"/>
        <v>0.3335077759867478</v>
      </c>
      <c r="O25" s="6">
        <f t="shared" si="12"/>
        <v>2.9984308373059818</v>
      </c>
      <c r="P25" s="3">
        <f t="shared" si="13"/>
        <v>0.3335077759867478</v>
      </c>
      <c r="Q25" s="3">
        <f>IF(ISNUMBER(P25),SUMIF(A:A,A25,P:P),"")</f>
        <v>0.89566841202140601</v>
      </c>
      <c r="R25" s="3">
        <f t="shared" si="14"/>
        <v>0.37235630006652187</v>
      </c>
      <c r="S25" s="7">
        <f t="shared" si="15"/>
        <v>2.6855997866058634</v>
      </c>
    </row>
    <row r="26" spans="1:19" x14ac:dyDescent="0.3">
      <c r="A26" s="1">
        <v>19</v>
      </c>
      <c r="B26" s="5">
        <v>0.77569444444444446</v>
      </c>
      <c r="C26" s="1" t="s">
        <v>19</v>
      </c>
      <c r="D26" s="1">
        <v>9</v>
      </c>
      <c r="E26" s="1">
        <v>6</v>
      </c>
      <c r="F26" s="1" t="s">
        <v>40</v>
      </c>
      <c r="G26" s="1">
        <v>57.54</v>
      </c>
      <c r="H26" s="1">
        <f>1+COUNTIFS(A:A,A26,G:G,"&gt;"&amp;G26)</f>
        <v>2</v>
      </c>
      <c r="I26" s="2">
        <f>AVERAGEIF(A:A,A26,G:G)</f>
        <v>45.88545454545455</v>
      </c>
      <c r="J26" s="2">
        <f t="shared" si="8"/>
        <v>11.654545454545449</v>
      </c>
      <c r="K26" s="2">
        <f t="shared" si="9"/>
        <v>101.65454545454546</v>
      </c>
      <c r="L26" s="2">
        <f t="shared" si="10"/>
        <v>445.53362777031231</v>
      </c>
      <c r="M26" s="2">
        <f>SUMIF(A:A,A26,L:L)</f>
        <v>3531.0897907306367</v>
      </c>
      <c r="N26" s="3">
        <f t="shared" si="11"/>
        <v>0.12617453935605658</v>
      </c>
      <c r="O26" s="6">
        <f t="shared" si="12"/>
        <v>7.9255292319955553</v>
      </c>
      <c r="P26" s="3">
        <f t="shared" si="13"/>
        <v>0.12617453935605658</v>
      </c>
      <c r="Q26" s="3">
        <f>IF(ISNUMBER(P26),SUMIF(A:A,A26,P:P),"")</f>
        <v>0.89566841202140601</v>
      </c>
      <c r="R26" s="3">
        <f t="shared" si="14"/>
        <v>0.14087193169098955</v>
      </c>
      <c r="S26" s="7">
        <f t="shared" si="15"/>
        <v>7.0986461816506914</v>
      </c>
    </row>
    <row r="27" spans="1:19" x14ac:dyDescent="0.3">
      <c r="A27" s="1">
        <v>19</v>
      </c>
      <c r="B27" s="5">
        <v>0.77569444444444446</v>
      </c>
      <c r="C27" s="1" t="s">
        <v>19</v>
      </c>
      <c r="D27" s="1">
        <v>9</v>
      </c>
      <c r="E27" s="1">
        <v>3</v>
      </c>
      <c r="F27" s="1" t="s">
        <v>37</v>
      </c>
      <c r="G27" s="1">
        <v>57.21</v>
      </c>
      <c r="H27" s="1">
        <f>1+COUNTIFS(A:A,A27,G:G,"&gt;"&amp;G27)</f>
        <v>3</v>
      </c>
      <c r="I27" s="2">
        <f>AVERAGEIF(A:A,A27,G:G)</f>
        <v>45.88545454545455</v>
      </c>
      <c r="J27" s="2">
        <f t="shared" si="8"/>
        <v>11.324545454545451</v>
      </c>
      <c r="K27" s="2">
        <f t="shared" si="9"/>
        <v>101.32454545454544</v>
      </c>
      <c r="L27" s="2">
        <f t="shared" si="10"/>
        <v>436.79882188298802</v>
      </c>
      <c r="M27" s="2">
        <f>SUMIF(A:A,A27,L:L)</f>
        <v>3531.0897907306367</v>
      </c>
      <c r="N27" s="3">
        <f t="shared" si="11"/>
        <v>0.12370085377880115</v>
      </c>
      <c r="O27" s="6">
        <f t="shared" si="12"/>
        <v>8.0840185774964475</v>
      </c>
      <c r="P27" s="3">
        <f t="shared" si="13"/>
        <v>0.12370085377880115</v>
      </c>
      <c r="Q27" s="3">
        <f>IF(ISNUMBER(P27),SUMIF(A:A,A27,P:P),"")</f>
        <v>0.89566841202140601</v>
      </c>
      <c r="R27" s="3">
        <f t="shared" si="14"/>
        <v>0.13811009980761135</v>
      </c>
      <c r="S27" s="7">
        <f t="shared" si="15"/>
        <v>7.2406000820577878</v>
      </c>
    </row>
    <row r="28" spans="1:19" x14ac:dyDescent="0.3">
      <c r="A28" s="1">
        <v>19</v>
      </c>
      <c r="B28" s="5">
        <v>0.77569444444444446</v>
      </c>
      <c r="C28" s="1" t="s">
        <v>19</v>
      </c>
      <c r="D28" s="1">
        <v>9</v>
      </c>
      <c r="E28" s="1">
        <v>8</v>
      </c>
      <c r="F28" s="1" t="s">
        <v>42</v>
      </c>
      <c r="G28" s="1">
        <v>53.13</v>
      </c>
      <c r="H28" s="1">
        <f>1+COUNTIFS(A:A,A28,G:G,"&gt;"&amp;G28)</f>
        <v>4</v>
      </c>
      <c r="I28" s="2">
        <f>AVERAGEIF(A:A,A28,G:G)</f>
        <v>45.88545454545455</v>
      </c>
      <c r="J28" s="2">
        <f t="shared" ref="J28:J48" si="16">G28-I28</f>
        <v>7.2445454545454524</v>
      </c>
      <c r="K28" s="2">
        <f t="shared" ref="K28:K48" si="17">90+J28</f>
        <v>97.24454545454546</v>
      </c>
      <c r="L28" s="2">
        <f t="shared" ref="L28:L48" si="18">EXP(0.06*K28)</f>
        <v>341.95280390869812</v>
      </c>
      <c r="M28" s="2">
        <f>SUMIF(A:A,A28,L:L)</f>
        <v>3531.0897907306367</v>
      </c>
      <c r="N28" s="3">
        <f t="shared" ref="N28:N48" si="19">L28/M28</f>
        <v>9.6840585817542416E-2</v>
      </c>
      <c r="O28" s="6">
        <f t="shared" ref="O28:O48" si="20">1/N28</f>
        <v>10.326248974620025</v>
      </c>
      <c r="P28" s="3">
        <f t="shared" ref="P28:P48" si="21">IF(O28&gt;21,"",N28)</f>
        <v>9.6840585817542416E-2</v>
      </c>
      <c r="Q28" s="3">
        <f>IF(ISNUMBER(P28),SUMIF(A:A,A28,P:P),"")</f>
        <v>0.89566841202140601</v>
      </c>
      <c r="R28" s="3">
        <f t="shared" ref="R28:R48" si="22">IFERROR(P28*(1/Q28),"")</f>
        <v>0.10812102393896636</v>
      </c>
      <c r="S28" s="7">
        <f t="shared" ref="S28:S48" si="23">IFERROR(1/R28,"")</f>
        <v>9.2488950212355903</v>
      </c>
    </row>
    <row r="29" spans="1:19" x14ac:dyDescent="0.3">
      <c r="A29" s="1">
        <v>19</v>
      </c>
      <c r="B29" s="5">
        <v>0.77569444444444446</v>
      </c>
      <c r="C29" s="1" t="s">
        <v>19</v>
      </c>
      <c r="D29" s="1">
        <v>9</v>
      </c>
      <c r="E29" s="1">
        <v>5</v>
      </c>
      <c r="F29" s="1" t="s">
        <v>39</v>
      </c>
      <c r="G29" s="1">
        <v>53.01</v>
      </c>
      <c r="H29" s="1">
        <f>1+COUNTIFS(A:A,A29,G:G,"&gt;"&amp;G29)</f>
        <v>5</v>
      </c>
      <c r="I29" s="2">
        <f>AVERAGEIF(A:A,A29,G:G)</f>
        <v>45.88545454545455</v>
      </c>
      <c r="J29" s="2">
        <f t="shared" si="16"/>
        <v>7.1245454545454479</v>
      </c>
      <c r="K29" s="2">
        <f t="shared" si="17"/>
        <v>97.124545454545455</v>
      </c>
      <c r="L29" s="2">
        <f t="shared" si="18"/>
        <v>339.49958590326736</v>
      </c>
      <c r="M29" s="2">
        <f>SUMIF(A:A,A29,L:L)</f>
        <v>3531.0897907306367</v>
      </c>
      <c r="N29" s="3">
        <f t="shared" si="19"/>
        <v>9.6145837694209327E-2</v>
      </c>
      <c r="O29" s="6">
        <f t="shared" si="20"/>
        <v>10.400866267143959</v>
      </c>
      <c r="P29" s="3">
        <f t="shared" si="21"/>
        <v>9.6145837694209327E-2</v>
      </c>
      <c r="Q29" s="3">
        <f>IF(ISNUMBER(P29),SUMIF(A:A,A29,P:P),"")</f>
        <v>0.89566841202140601</v>
      </c>
      <c r="R29" s="3">
        <f t="shared" si="22"/>
        <v>0.10734534834964292</v>
      </c>
      <c r="S29" s="7">
        <f t="shared" si="23"/>
        <v>9.3157273731398398</v>
      </c>
    </row>
    <row r="30" spans="1:19" x14ac:dyDescent="0.3">
      <c r="A30" s="1">
        <v>19</v>
      </c>
      <c r="B30" s="5">
        <v>0.77569444444444446</v>
      </c>
      <c r="C30" s="1" t="s">
        <v>19</v>
      </c>
      <c r="D30" s="1">
        <v>9</v>
      </c>
      <c r="E30" s="1">
        <v>2</v>
      </c>
      <c r="F30" s="1" t="s">
        <v>36</v>
      </c>
      <c r="G30" s="1">
        <v>46.85</v>
      </c>
      <c r="H30" s="1">
        <f>1+COUNTIFS(A:A,A30,G:G,"&gt;"&amp;G30)</f>
        <v>6</v>
      </c>
      <c r="I30" s="2">
        <f>AVERAGEIF(A:A,A30,G:G)</f>
        <v>45.88545454545455</v>
      </c>
      <c r="J30" s="2">
        <f t="shared" si="16"/>
        <v>0.96454545454545126</v>
      </c>
      <c r="K30" s="2">
        <f t="shared" si="17"/>
        <v>90.964545454545458</v>
      </c>
      <c r="L30" s="2">
        <f t="shared" si="18"/>
        <v>234.59783959106403</v>
      </c>
      <c r="M30" s="2">
        <f>SUMIF(A:A,A30,L:L)</f>
        <v>3531.0897907306367</v>
      </c>
      <c r="N30" s="3">
        <f t="shared" si="19"/>
        <v>6.6437800649221709E-2</v>
      </c>
      <c r="O30" s="6">
        <f t="shared" si="20"/>
        <v>15.051672244236379</v>
      </c>
      <c r="P30" s="3">
        <f t="shared" si="21"/>
        <v>6.6437800649221709E-2</v>
      </c>
      <c r="Q30" s="3">
        <f>IF(ISNUMBER(P30),SUMIF(A:A,A30,P:P),"")</f>
        <v>0.89566841202140601</v>
      </c>
      <c r="R30" s="3">
        <f t="shared" si="22"/>
        <v>7.4176782118820422E-2</v>
      </c>
      <c r="S30" s="7">
        <f t="shared" si="23"/>
        <v>13.481307377261869</v>
      </c>
    </row>
    <row r="31" spans="1:19" x14ac:dyDescent="0.3">
      <c r="A31" s="1">
        <v>19</v>
      </c>
      <c r="B31" s="5">
        <v>0.77569444444444446</v>
      </c>
      <c r="C31" s="1" t="s">
        <v>19</v>
      </c>
      <c r="D31" s="1">
        <v>9</v>
      </c>
      <c r="E31" s="1">
        <v>9</v>
      </c>
      <c r="F31" s="1" t="s">
        <v>43</v>
      </c>
      <c r="G31" s="1">
        <v>43.04</v>
      </c>
      <c r="H31" s="1">
        <f>1+COUNTIFS(A:A,A31,G:G,"&gt;"&amp;G31)</f>
        <v>7</v>
      </c>
      <c r="I31" s="2">
        <f>AVERAGEIF(A:A,A31,G:G)</f>
        <v>45.88545454545455</v>
      </c>
      <c r="J31" s="2">
        <f t="shared" si="16"/>
        <v>-2.845454545454551</v>
      </c>
      <c r="K31" s="2">
        <f t="shared" si="17"/>
        <v>87.154545454545456</v>
      </c>
      <c r="L31" s="2">
        <f t="shared" si="18"/>
        <v>186.65700359629324</v>
      </c>
      <c r="M31" s="2">
        <f>SUMIF(A:A,A31,L:L)</f>
        <v>3531.0897907306367</v>
      </c>
      <c r="N31" s="3">
        <f t="shared" si="19"/>
        <v>5.2861018738827099E-2</v>
      </c>
      <c r="O31" s="6">
        <f t="shared" si="20"/>
        <v>18.917531743774116</v>
      </c>
      <c r="P31" s="3">
        <f t="shared" si="21"/>
        <v>5.2861018738827099E-2</v>
      </c>
      <c r="Q31" s="3">
        <f>IF(ISNUMBER(P31),SUMIF(A:A,A31,P:P),"")</f>
        <v>0.89566841202140601</v>
      </c>
      <c r="R31" s="3">
        <f t="shared" si="22"/>
        <v>5.9018514027447642E-2</v>
      </c>
      <c r="S31" s="7">
        <f t="shared" si="23"/>
        <v>16.9438356163107</v>
      </c>
    </row>
    <row r="32" spans="1:19" x14ac:dyDescent="0.3">
      <c r="A32" s="1">
        <v>19</v>
      </c>
      <c r="B32" s="5">
        <v>0.77569444444444446</v>
      </c>
      <c r="C32" s="1" t="s">
        <v>19</v>
      </c>
      <c r="D32" s="1">
        <v>9</v>
      </c>
      <c r="E32" s="1">
        <v>7</v>
      </c>
      <c r="F32" s="1" t="s">
        <v>41</v>
      </c>
      <c r="G32" s="1">
        <v>37.17</v>
      </c>
      <c r="H32" s="1">
        <f>1+COUNTIFS(A:A,A32,G:G,"&gt;"&amp;G32)</f>
        <v>8</v>
      </c>
      <c r="I32" s="2">
        <f>AVERAGEIF(A:A,A32,G:G)</f>
        <v>45.88545454545455</v>
      </c>
      <c r="J32" s="2">
        <f t="shared" si="16"/>
        <v>-8.7154545454545485</v>
      </c>
      <c r="K32" s="2">
        <f t="shared" si="17"/>
        <v>81.284545454545452</v>
      </c>
      <c r="L32" s="2">
        <f t="shared" si="18"/>
        <v>131.24590845015612</v>
      </c>
      <c r="M32" s="2">
        <f>SUMIF(A:A,A32,L:L)</f>
        <v>3531.0897907306367</v>
      </c>
      <c r="N32" s="3">
        <f t="shared" si="19"/>
        <v>3.7168669229167159E-2</v>
      </c>
      <c r="O32" s="6">
        <f t="shared" si="20"/>
        <v>26.904379972131895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19</v>
      </c>
      <c r="B33" s="5">
        <v>0.77569444444444446</v>
      </c>
      <c r="C33" s="1" t="s">
        <v>19</v>
      </c>
      <c r="D33" s="1">
        <v>9</v>
      </c>
      <c r="E33" s="1">
        <v>4</v>
      </c>
      <c r="F33" s="1" t="s">
        <v>38</v>
      </c>
      <c r="G33" s="1">
        <v>35.49</v>
      </c>
      <c r="H33" s="1">
        <f>1+COUNTIFS(A:A,A33,G:G,"&gt;"&amp;G33)</f>
        <v>9</v>
      </c>
      <c r="I33" s="2">
        <f>AVERAGEIF(A:A,A33,G:G)</f>
        <v>45.88545454545455</v>
      </c>
      <c r="J33" s="2">
        <f t="shared" si="16"/>
        <v>-10.395454545454548</v>
      </c>
      <c r="K33" s="2">
        <f t="shared" si="17"/>
        <v>79.604545454545445</v>
      </c>
      <c r="L33" s="2">
        <f t="shared" si="18"/>
        <v>118.66124195453429</v>
      </c>
      <c r="M33" s="2">
        <f>SUMIF(A:A,A33,L:L)</f>
        <v>3531.0897907306367</v>
      </c>
      <c r="N33" s="3">
        <f t="shared" si="19"/>
        <v>3.3604708174238031E-2</v>
      </c>
      <c r="O33" s="6">
        <f t="shared" si="20"/>
        <v>29.757734982106403</v>
      </c>
      <c r="P33" s="3" t="str">
        <f t="shared" si="21"/>
        <v/>
      </c>
      <c r="Q33" s="3" t="str">
        <f>IF(ISNUMBER(P33),SUMIF(A:A,A33,P:P),"")</f>
        <v/>
      </c>
      <c r="R33" s="3" t="str">
        <f t="shared" si="22"/>
        <v/>
      </c>
      <c r="S33" s="7" t="str">
        <f t="shared" si="23"/>
        <v/>
      </c>
    </row>
    <row r="34" spans="1:19" x14ac:dyDescent="0.3">
      <c r="A34" s="1">
        <v>19</v>
      </c>
      <c r="B34" s="5">
        <v>0.77569444444444446</v>
      </c>
      <c r="C34" s="1" t="s">
        <v>19</v>
      </c>
      <c r="D34" s="1">
        <v>9</v>
      </c>
      <c r="E34" s="1">
        <v>11</v>
      </c>
      <c r="F34" s="1" t="s">
        <v>45</v>
      </c>
      <c r="G34" s="1">
        <v>25.9</v>
      </c>
      <c r="H34" s="1">
        <f>1+COUNTIFS(A:A,A34,G:G,"&gt;"&amp;G34)</f>
        <v>10</v>
      </c>
      <c r="I34" s="2">
        <f>AVERAGEIF(A:A,A34,G:G)</f>
        <v>45.88545454545455</v>
      </c>
      <c r="J34" s="2">
        <f t="shared" si="16"/>
        <v>-19.985454545454552</v>
      </c>
      <c r="K34" s="2">
        <f t="shared" si="17"/>
        <v>70.014545454545441</v>
      </c>
      <c r="L34" s="2">
        <f t="shared" si="18"/>
        <v>66.744555424050574</v>
      </c>
      <c r="M34" s="2">
        <f>SUMIF(A:A,A34,L:L)</f>
        <v>3531.0897907306367</v>
      </c>
      <c r="N34" s="3">
        <f t="shared" si="19"/>
        <v>1.8901970603879801E-2</v>
      </c>
      <c r="O34" s="6">
        <f t="shared" si="20"/>
        <v>52.904536831452958</v>
      </c>
      <c r="P34" s="3" t="str">
        <f t="shared" si="21"/>
        <v/>
      </c>
      <c r="Q34" s="3" t="str">
        <f>IF(ISNUMBER(P34),SUMIF(A:A,A34,P:P),"")</f>
        <v/>
      </c>
      <c r="R34" s="3" t="str">
        <f t="shared" si="22"/>
        <v/>
      </c>
      <c r="S34" s="7" t="str">
        <f t="shared" si="23"/>
        <v/>
      </c>
    </row>
    <row r="35" spans="1:19" x14ac:dyDescent="0.3">
      <c r="A35" s="1">
        <v>19</v>
      </c>
      <c r="B35" s="5">
        <v>0.77569444444444446</v>
      </c>
      <c r="C35" s="1" t="s">
        <v>19</v>
      </c>
      <c r="D35" s="1">
        <v>9</v>
      </c>
      <c r="E35" s="1">
        <v>10</v>
      </c>
      <c r="F35" s="1" t="s">
        <v>44</v>
      </c>
      <c r="G35" s="1">
        <v>21.66</v>
      </c>
      <c r="H35" s="1">
        <f>1+COUNTIFS(A:A,A35,G:G,"&gt;"&amp;G35)</f>
        <v>11</v>
      </c>
      <c r="I35" s="2">
        <f>AVERAGEIF(A:A,A35,G:G)</f>
        <v>45.88545454545455</v>
      </c>
      <c r="J35" s="2">
        <f t="shared" si="16"/>
        <v>-24.22545454545455</v>
      </c>
      <c r="K35" s="2">
        <f t="shared" si="17"/>
        <v>65.774545454545446</v>
      </c>
      <c r="L35" s="2">
        <f t="shared" si="18"/>
        <v>51.752499333187409</v>
      </c>
      <c r="M35" s="2">
        <f>SUMIF(A:A,A35,L:L)</f>
        <v>3531.0897907306367</v>
      </c>
      <c r="N35" s="3">
        <f t="shared" si="19"/>
        <v>1.4656239971308977E-2</v>
      </c>
      <c r="O35" s="6">
        <f t="shared" si="20"/>
        <v>68.230323872807602</v>
      </c>
      <c r="P35" s="3" t="str">
        <f t="shared" si="21"/>
        <v/>
      </c>
      <c r="Q35" s="3" t="str">
        <f>IF(ISNUMBER(P35),SUMIF(A:A,A35,P:P),"")</f>
        <v/>
      </c>
      <c r="R35" s="3" t="str">
        <f t="shared" si="22"/>
        <v/>
      </c>
      <c r="S35" s="7" t="str">
        <f t="shared" si="23"/>
        <v/>
      </c>
    </row>
    <row r="36" spans="1:19" x14ac:dyDescent="0.3">
      <c r="A36" s="1"/>
      <c r="B36" s="5"/>
      <c r="C36" s="1"/>
      <c r="D36" s="1"/>
      <c r="E36" s="1"/>
      <c r="F36" s="1"/>
      <c r="G36" s="1"/>
      <c r="H36" s="1"/>
      <c r="I36" s="2"/>
      <c r="J36" s="2"/>
      <c r="K36" s="2"/>
      <c r="L36" s="2"/>
      <c r="M36" s="2"/>
      <c r="N36" s="3"/>
      <c r="O36" s="6"/>
      <c r="P36" s="3"/>
      <c r="Q36" s="3"/>
      <c r="R36" s="3"/>
      <c r="S36" s="7"/>
    </row>
    <row r="37" spans="1:19" x14ac:dyDescent="0.3">
      <c r="A37" s="1">
        <v>20</v>
      </c>
      <c r="B37" s="5">
        <v>0.80208333333333337</v>
      </c>
      <c r="C37" s="1" t="s">
        <v>19</v>
      </c>
      <c r="D37" s="1">
        <v>10</v>
      </c>
      <c r="E37" s="1">
        <v>1</v>
      </c>
      <c r="F37" s="1" t="s">
        <v>46</v>
      </c>
      <c r="G37" s="1">
        <v>77.790000000000006</v>
      </c>
      <c r="H37" s="1">
        <f>1+COUNTIFS(A:A,A37,G:G,"&gt;"&amp;G37)</f>
        <v>1</v>
      </c>
      <c r="I37" s="2">
        <f>AVERAGEIF(A:A,A37,G:G)</f>
        <v>45.911666666666669</v>
      </c>
      <c r="J37" s="2">
        <f t="shared" si="16"/>
        <v>31.878333333333337</v>
      </c>
      <c r="K37" s="2">
        <f t="shared" si="17"/>
        <v>121.87833333333333</v>
      </c>
      <c r="L37" s="2">
        <f t="shared" si="18"/>
        <v>1499.2196224313641</v>
      </c>
      <c r="M37" s="2">
        <f>SUMIF(A:A,A37,L:L)</f>
        <v>4122.639391612006</v>
      </c>
      <c r="N37" s="3">
        <f t="shared" si="19"/>
        <v>0.36365528973543076</v>
      </c>
      <c r="O37" s="6">
        <f t="shared" si="20"/>
        <v>2.7498568788247999</v>
      </c>
      <c r="P37" s="3">
        <f t="shared" si="21"/>
        <v>0.36365528973543076</v>
      </c>
      <c r="Q37" s="3">
        <f>IF(ISNUMBER(P37),SUMIF(A:A,A37,P:P),"")</f>
        <v>0.87620022174470069</v>
      </c>
      <c r="R37" s="3">
        <f t="shared" si="22"/>
        <v>0.41503674697926446</v>
      </c>
      <c r="S37" s="7">
        <f t="shared" si="23"/>
        <v>2.4094252069924806</v>
      </c>
    </row>
    <row r="38" spans="1:19" x14ac:dyDescent="0.3">
      <c r="A38" s="1">
        <v>20</v>
      </c>
      <c r="B38" s="5">
        <v>0.80208333333333337</v>
      </c>
      <c r="C38" s="1" t="s">
        <v>19</v>
      </c>
      <c r="D38" s="1">
        <v>10</v>
      </c>
      <c r="E38" s="1">
        <v>7</v>
      </c>
      <c r="F38" s="1" t="s">
        <v>51</v>
      </c>
      <c r="G38" s="1">
        <v>58.24</v>
      </c>
      <c r="H38" s="1">
        <f>1+COUNTIFS(A:A,A38,G:G,"&gt;"&amp;G38)</f>
        <v>2</v>
      </c>
      <c r="I38" s="2">
        <f>AVERAGEIF(A:A,A38,G:G)</f>
        <v>45.911666666666669</v>
      </c>
      <c r="J38" s="2">
        <f t="shared" si="16"/>
        <v>12.328333333333333</v>
      </c>
      <c r="K38" s="2">
        <f t="shared" si="17"/>
        <v>102.32833333333333</v>
      </c>
      <c r="L38" s="2">
        <f t="shared" si="18"/>
        <v>463.91437566834088</v>
      </c>
      <c r="M38" s="2">
        <f>SUMIF(A:A,A38,L:L)</f>
        <v>4122.639391612006</v>
      </c>
      <c r="N38" s="3">
        <f t="shared" si="19"/>
        <v>0.11252848760243964</v>
      </c>
      <c r="O38" s="6">
        <f t="shared" si="20"/>
        <v>8.8866385864260007</v>
      </c>
      <c r="P38" s="3">
        <f t="shared" si="21"/>
        <v>0.11252848760243964</v>
      </c>
      <c r="Q38" s="3">
        <f>IF(ISNUMBER(P38),SUMIF(A:A,A38,P:P),"")</f>
        <v>0.87620022174470069</v>
      </c>
      <c r="R38" s="3">
        <f t="shared" si="22"/>
        <v>0.12842782369807157</v>
      </c>
      <c r="S38" s="7">
        <f t="shared" si="23"/>
        <v>7.7864746999914765</v>
      </c>
    </row>
    <row r="39" spans="1:19" x14ac:dyDescent="0.3">
      <c r="A39" s="1">
        <v>20</v>
      </c>
      <c r="B39" s="5">
        <v>0.80208333333333337</v>
      </c>
      <c r="C39" s="1" t="s">
        <v>19</v>
      </c>
      <c r="D39" s="1">
        <v>10</v>
      </c>
      <c r="E39" s="1">
        <v>4</v>
      </c>
      <c r="F39" s="1" t="s">
        <v>48</v>
      </c>
      <c r="G39" s="1">
        <v>57.03</v>
      </c>
      <c r="H39" s="1">
        <f>1+COUNTIFS(A:A,A39,G:G,"&gt;"&amp;G39)</f>
        <v>3</v>
      </c>
      <c r="I39" s="2">
        <f>AVERAGEIF(A:A,A39,G:G)</f>
        <v>45.911666666666669</v>
      </c>
      <c r="J39" s="2">
        <f t="shared" si="16"/>
        <v>11.118333333333332</v>
      </c>
      <c r="K39" s="2">
        <f t="shared" si="17"/>
        <v>101.11833333333334</v>
      </c>
      <c r="L39" s="2">
        <f t="shared" si="18"/>
        <v>431.42772526267578</v>
      </c>
      <c r="M39" s="2">
        <f>SUMIF(A:A,A39,L:L)</f>
        <v>4122.639391612006</v>
      </c>
      <c r="N39" s="3">
        <f t="shared" si="19"/>
        <v>0.10464842647660771</v>
      </c>
      <c r="O39" s="6">
        <f t="shared" si="20"/>
        <v>9.5558054112121038</v>
      </c>
      <c r="P39" s="3">
        <f t="shared" si="21"/>
        <v>0.10464842647660771</v>
      </c>
      <c r="Q39" s="3">
        <f>IF(ISNUMBER(P39),SUMIF(A:A,A39,P:P),"")</f>
        <v>0.87620022174470069</v>
      </c>
      <c r="R39" s="3">
        <f t="shared" si="22"/>
        <v>0.11943437570493931</v>
      </c>
      <c r="S39" s="7">
        <f t="shared" si="23"/>
        <v>8.3727988202532568</v>
      </c>
    </row>
    <row r="40" spans="1:19" x14ac:dyDescent="0.3">
      <c r="A40" s="1">
        <v>20</v>
      </c>
      <c r="B40" s="5">
        <v>0.80208333333333337</v>
      </c>
      <c r="C40" s="1" t="s">
        <v>19</v>
      </c>
      <c r="D40" s="1">
        <v>10</v>
      </c>
      <c r="E40" s="1">
        <v>6</v>
      </c>
      <c r="F40" s="1" t="s">
        <v>50</v>
      </c>
      <c r="G40" s="1">
        <v>56.53</v>
      </c>
      <c r="H40" s="1">
        <f>1+COUNTIFS(A:A,A40,G:G,"&gt;"&amp;G40)</f>
        <v>4</v>
      </c>
      <c r="I40" s="2">
        <f>AVERAGEIF(A:A,A40,G:G)</f>
        <v>45.911666666666669</v>
      </c>
      <c r="J40" s="2">
        <f t="shared" si="16"/>
        <v>10.618333333333332</v>
      </c>
      <c r="K40" s="2">
        <f t="shared" si="17"/>
        <v>100.61833333333334</v>
      </c>
      <c r="L40" s="2">
        <f t="shared" si="18"/>
        <v>418.67710903015683</v>
      </c>
      <c r="M40" s="2">
        <f>SUMIF(A:A,A40,L:L)</f>
        <v>4122.639391612006</v>
      </c>
      <c r="N40" s="3">
        <f t="shared" si="19"/>
        <v>0.10155559806710346</v>
      </c>
      <c r="O40" s="6">
        <f t="shared" si="20"/>
        <v>9.8468230115610584</v>
      </c>
      <c r="P40" s="3">
        <f t="shared" si="21"/>
        <v>0.10155559806710346</v>
      </c>
      <c r="Q40" s="3">
        <f>IF(ISNUMBER(P40),SUMIF(A:A,A40,P:P),"")</f>
        <v>0.87620022174470069</v>
      </c>
      <c r="R40" s="3">
        <f t="shared" si="22"/>
        <v>0.11590455645501288</v>
      </c>
      <c r="S40" s="7">
        <f t="shared" si="23"/>
        <v>8.627788506210619</v>
      </c>
    </row>
    <row r="41" spans="1:19" x14ac:dyDescent="0.3">
      <c r="A41" s="1">
        <v>20</v>
      </c>
      <c r="B41" s="5">
        <v>0.80208333333333337</v>
      </c>
      <c r="C41" s="1" t="s">
        <v>19</v>
      </c>
      <c r="D41" s="1">
        <v>10</v>
      </c>
      <c r="E41" s="1">
        <v>2</v>
      </c>
      <c r="F41" s="1" t="s">
        <v>47</v>
      </c>
      <c r="G41" s="1">
        <v>51.61</v>
      </c>
      <c r="H41" s="1">
        <f>1+COUNTIFS(A:A,A41,G:G,"&gt;"&amp;G41)</f>
        <v>5</v>
      </c>
      <c r="I41" s="2">
        <f>AVERAGEIF(A:A,A41,G:G)</f>
        <v>45.911666666666669</v>
      </c>
      <c r="J41" s="2">
        <f t="shared" si="16"/>
        <v>5.6983333333333306</v>
      </c>
      <c r="K41" s="2">
        <f t="shared" si="17"/>
        <v>95.698333333333323</v>
      </c>
      <c r="L41" s="2">
        <f t="shared" si="18"/>
        <v>311.65599518928656</v>
      </c>
      <c r="M41" s="2">
        <f>SUMIF(A:A,A41,L:L)</f>
        <v>4122.639391612006</v>
      </c>
      <c r="N41" s="3">
        <f t="shared" si="19"/>
        <v>7.5596229886947489E-2</v>
      </c>
      <c r="O41" s="6">
        <f t="shared" si="20"/>
        <v>13.228172906181673</v>
      </c>
      <c r="P41" s="3">
        <f t="shared" si="21"/>
        <v>7.5596229886947489E-2</v>
      </c>
      <c r="Q41" s="3">
        <f>IF(ISNUMBER(P41),SUMIF(A:A,A41,P:P),"")</f>
        <v>0.87620022174470069</v>
      </c>
      <c r="R41" s="3">
        <f t="shared" si="22"/>
        <v>8.6277346217077347E-2</v>
      </c>
      <c r="S41" s="7">
        <f t="shared" si="23"/>
        <v>11.590528033673625</v>
      </c>
    </row>
    <row r="42" spans="1:19" x14ac:dyDescent="0.3">
      <c r="A42" s="1">
        <v>20</v>
      </c>
      <c r="B42" s="5">
        <v>0.80208333333333337</v>
      </c>
      <c r="C42" s="1" t="s">
        <v>19</v>
      </c>
      <c r="D42" s="1">
        <v>10</v>
      </c>
      <c r="E42" s="1">
        <v>8</v>
      </c>
      <c r="F42" s="1" t="s">
        <v>52</v>
      </c>
      <c r="G42" s="1">
        <v>49.75</v>
      </c>
      <c r="H42" s="1">
        <f>1+COUNTIFS(A:A,A42,G:G,"&gt;"&amp;G42)</f>
        <v>6</v>
      </c>
      <c r="I42" s="2">
        <f>AVERAGEIF(A:A,A42,G:G)</f>
        <v>45.911666666666669</v>
      </c>
      <c r="J42" s="2">
        <f t="shared" si="16"/>
        <v>3.8383333333333312</v>
      </c>
      <c r="K42" s="2">
        <f t="shared" si="17"/>
        <v>93.838333333333338</v>
      </c>
      <c r="L42" s="2">
        <f t="shared" si="18"/>
        <v>278.74572880937927</v>
      </c>
      <c r="M42" s="2">
        <f>SUMIF(A:A,A42,L:L)</f>
        <v>4122.639391612006</v>
      </c>
      <c r="N42" s="3">
        <f t="shared" si="19"/>
        <v>6.7613415176820998E-2</v>
      </c>
      <c r="O42" s="6">
        <f t="shared" si="20"/>
        <v>14.789964349305885</v>
      </c>
      <c r="P42" s="3">
        <f t="shared" si="21"/>
        <v>6.7613415176820998E-2</v>
      </c>
      <c r="Q42" s="3">
        <f>IF(ISNUMBER(P42),SUMIF(A:A,A42,P:P),"")</f>
        <v>0.87620022174470069</v>
      </c>
      <c r="R42" s="3">
        <f t="shared" si="22"/>
        <v>7.7166626415807488E-2</v>
      </c>
      <c r="S42" s="7">
        <f t="shared" si="23"/>
        <v>12.958970042458034</v>
      </c>
    </row>
    <row r="43" spans="1:19" x14ac:dyDescent="0.3">
      <c r="A43" s="1">
        <v>20</v>
      </c>
      <c r="B43" s="5">
        <v>0.80208333333333337</v>
      </c>
      <c r="C43" s="1" t="s">
        <v>19</v>
      </c>
      <c r="D43" s="1">
        <v>10</v>
      </c>
      <c r="E43" s="1">
        <v>5</v>
      </c>
      <c r="F43" s="1" t="s">
        <v>49</v>
      </c>
      <c r="G43" s="1">
        <v>44.92</v>
      </c>
      <c r="H43" s="1">
        <f>1+COUNTIFS(A:A,A43,G:G,"&gt;"&amp;G43)</f>
        <v>7</v>
      </c>
      <c r="I43" s="2">
        <f>AVERAGEIF(A:A,A43,G:G)</f>
        <v>45.911666666666669</v>
      </c>
      <c r="J43" s="2">
        <f t="shared" si="16"/>
        <v>-0.99166666666666714</v>
      </c>
      <c r="K43" s="2">
        <f t="shared" si="17"/>
        <v>89.008333333333326</v>
      </c>
      <c r="L43" s="2">
        <f t="shared" si="18"/>
        <v>208.61699271267409</v>
      </c>
      <c r="M43" s="2">
        <f>SUMIF(A:A,A43,L:L)</f>
        <v>4122.639391612006</v>
      </c>
      <c r="N43" s="3">
        <f t="shared" si="19"/>
        <v>5.0602774799350596E-2</v>
      </c>
      <c r="O43" s="6">
        <f t="shared" si="20"/>
        <v>19.76176215563644</v>
      </c>
      <c r="P43" s="3">
        <f t="shared" si="21"/>
        <v>5.0602774799350596E-2</v>
      </c>
      <c r="Q43" s="3">
        <f>IF(ISNUMBER(P43),SUMIF(A:A,A43,P:P),"")</f>
        <v>0.87620022174470069</v>
      </c>
      <c r="R43" s="3">
        <f t="shared" si="22"/>
        <v>5.7752524529826904E-2</v>
      </c>
      <c r="S43" s="7">
        <f t="shared" si="23"/>
        <v>17.315260382834683</v>
      </c>
    </row>
    <row r="44" spans="1:19" x14ac:dyDescent="0.3">
      <c r="A44" s="1">
        <v>20</v>
      </c>
      <c r="B44" s="5">
        <v>0.80208333333333337</v>
      </c>
      <c r="C44" s="1" t="s">
        <v>19</v>
      </c>
      <c r="D44" s="1">
        <v>10</v>
      </c>
      <c r="E44" s="1">
        <v>11</v>
      </c>
      <c r="F44" s="1" t="s">
        <v>55</v>
      </c>
      <c r="G44" s="1">
        <v>43.69</v>
      </c>
      <c r="H44" s="1">
        <f>1+COUNTIFS(A:A,A44,G:G,"&gt;"&amp;G44)</f>
        <v>8</v>
      </c>
      <c r="I44" s="2">
        <f>AVERAGEIF(A:A,A44,G:G)</f>
        <v>45.911666666666669</v>
      </c>
      <c r="J44" s="2">
        <f t="shared" si="16"/>
        <v>-2.2216666666666711</v>
      </c>
      <c r="K44" s="2">
        <f t="shared" si="17"/>
        <v>87.778333333333336</v>
      </c>
      <c r="L44" s="2">
        <f t="shared" si="18"/>
        <v>193.7754472007442</v>
      </c>
      <c r="M44" s="2">
        <f>SUMIF(A:A,A44,L:L)</f>
        <v>4122.639391612006</v>
      </c>
      <c r="N44" s="3">
        <f t="shared" si="19"/>
        <v>4.7002764198829296E-2</v>
      </c>
      <c r="O44" s="6">
        <f t="shared" si="20"/>
        <v>21.275344483355028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>
        <v>20</v>
      </c>
      <c r="B45" s="5">
        <v>0.80208333333333337</v>
      </c>
      <c r="C45" s="1" t="s">
        <v>19</v>
      </c>
      <c r="D45" s="1">
        <v>10</v>
      </c>
      <c r="E45" s="1">
        <v>12</v>
      </c>
      <c r="F45" s="1" t="s">
        <v>56</v>
      </c>
      <c r="G45" s="1">
        <v>36.64</v>
      </c>
      <c r="H45" s="1">
        <f>1+COUNTIFS(A:A,A45,G:G,"&gt;"&amp;G45)</f>
        <v>9</v>
      </c>
      <c r="I45" s="2">
        <f>AVERAGEIF(A:A,A45,G:G)</f>
        <v>45.911666666666669</v>
      </c>
      <c r="J45" s="2">
        <f t="shared" si="16"/>
        <v>-9.2716666666666683</v>
      </c>
      <c r="K45" s="2">
        <f t="shared" si="17"/>
        <v>80.728333333333325</v>
      </c>
      <c r="L45" s="2">
        <f t="shared" si="18"/>
        <v>126.93815508289238</v>
      </c>
      <c r="M45" s="2">
        <f>SUMIF(A:A,A45,L:L)</f>
        <v>4122.639391612006</v>
      </c>
      <c r="N45" s="3">
        <f t="shared" si="19"/>
        <v>3.0790506523845611E-2</v>
      </c>
      <c r="O45" s="6">
        <f t="shared" si="20"/>
        <v>32.477543012342231</v>
      </c>
      <c r="P45" s="3" t="str">
        <f t="shared" si="21"/>
        <v/>
      </c>
      <c r="Q45" s="3" t="str">
        <f>IF(ISNUMBER(P45),SUMIF(A:A,A45,P:P),"")</f>
        <v/>
      </c>
      <c r="R45" s="3" t="str">
        <f t="shared" si="22"/>
        <v/>
      </c>
      <c r="S45" s="7" t="str">
        <f t="shared" si="23"/>
        <v/>
      </c>
    </row>
    <row r="46" spans="1:19" x14ac:dyDescent="0.3">
      <c r="A46" s="1">
        <v>20</v>
      </c>
      <c r="B46" s="5">
        <v>0.80208333333333337</v>
      </c>
      <c r="C46" s="1" t="s">
        <v>19</v>
      </c>
      <c r="D46" s="1">
        <v>10</v>
      </c>
      <c r="E46" s="1">
        <v>10</v>
      </c>
      <c r="F46" s="1" t="s">
        <v>54</v>
      </c>
      <c r="G46" s="1">
        <v>27.35</v>
      </c>
      <c r="H46" s="1">
        <f>1+COUNTIFS(A:A,A46,G:G,"&gt;"&amp;G46)</f>
        <v>10</v>
      </c>
      <c r="I46" s="2">
        <f>AVERAGEIF(A:A,A46,G:G)</f>
        <v>45.911666666666669</v>
      </c>
      <c r="J46" s="2">
        <f t="shared" si="16"/>
        <v>-18.561666666666667</v>
      </c>
      <c r="K46" s="2">
        <f t="shared" si="17"/>
        <v>71.438333333333333</v>
      </c>
      <c r="L46" s="2">
        <f t="shared" si="18"/>
        <v>72.696991406235313</v>
      </c>
      <c r="M46" s="2">
        <f>SUMIF(A:A,A46,L:L)</f>
        <v>4122.639391612006</v>
      </c>
      <c r="N46" s="3">
        <f t="shared" si="19"/>
        <v>1.7633604227948213E-2</v>
      </c>
      <c r="O46" s="6">
        <f t="shared" si="20"/>
        <v>56.709903833219727</v>
      </c>
      <c r="P46" s="3" t="str">
        <f t="shared" si="21"/>
        <v/>
      </c>
      <c r="Q46" s="3" t="str">
        <f>IF(ISNUMBER(P46),SUMIF(A:A,A46,P:P),"")</f>
        <v/>
      </c>
      <c r="R46" s="3" t="str">
        <f t="shared" si="22"/>
        <v/>
      </c>
      <c r="S46" s="7" t="str">
        <f t="shared" si="23"/>
        <v/>
      </c>
    </row>
    <row r="47" spans="1:19" x14ac:dyDescent="0.3">
      <c r="A47" s="1">
        <v>20</v>
      </c>
      <c r="B47" s="5">
        <v>0.80208333333333337</v>
      </c>
      <c r="C47" s="1" t="s">
        <v>19</v>
      </c>
      <c r="D47" s="1">
        <v>10</v>
      </c>
      <c r="E47" s="1">
        <v>13</v>
      </c>
      <c r="F47" s="1" t="s">
        <v>57</v>
      </c>
      <c r="G47" s="1">
        <v>24.69</v>
      </c>
      <c r="H47" s="1">
        <f>1+COUNTIFS(A:A,A47,G:G,"&gt;"&amp;G47)</f>
        <v>11</v>
      </c>
      <c r="I47" s="2">
        <f>AVERAGEIF(A:A,A47,G:G)</f>
        <v>45.911666666666669</v>
      </c>
      <c r="J47" s="2">
        <f t="shared" si="16"/>
        <v>-21.221666666666668</v>
      </c>
      <c r="K47" s="2">
        <f t="shared" si="17"/>
        <v>68.778333333333336</v>
      </c>
      <c r="L47" s="2">
        <f t="shared" si="18"/>
        <v>61.973073975758815</v>
      </c>
      <c r="M47" s="2">
        <f>SUMIF(A:A,A47,L:L)</f>
        <v>4122.639391612006</v>
      </c>
      <c r="N47" s="3">
        <f t="shared" si="19"/>
        <v>1.5032378068731967E-2</v>
      </c>
      <c r="O47" s="6">
        <f t="shared" si="20"/>
        <v>66.523074088992331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>
        <v>20</v>
      </c>
      <c r="B48" s="5">
        <v>0.80208333333333337</v>
      </c>
      <c r="C48" s="1" t="s">
        <v>19</v>
      </c>
      <c r="D48" s="1">
        <v>10</v>
      </c>
      <c r="E48" s="1">
        <v>9</v>
      </c>
      <c r="F48" s="1" t="s">
        <v>53</v>
      </c>
      <c r="G48" s="1">
        <v>22.7</v>
      </c>
      <c r="H48" s="1">
        <f>1+COUNTIFS(A:A,A48,G:G,"&gt;"&amp;G48)</f>
        <v>12</v>
      </c>
      <c r="I48" s="2">
        <f>AVERAGEIF(A:A,A48,G:G)</f>
        <v>45.911666666666669</v>
      </c>
      <c r="J48" s="2">
        <f t="shared" si="16"/>
        <v>-23.21166666666667</v>
      </c>
      <c r="K48" s="2">
        <f t="shared" si="17"/>
        <v>66.788333333333327</v>
      </c>
      <c r="L48" s="2">
        <f t="shared" si="18"/>
        <v>54.9981748424984</v>
      </c>
      <c r="M48" s="2">
        <f>SUMIF(A:A,A48,L:L)</f>
        <v>4122.639391612006</v>
      </c>
      <c r="N48" s="3">
        <f t="shared" si="19"/>
        <v>1.3340525235944391E-2</v>
      </c>
      <c r="O48" s="6">
        <f t="shared" si="20"/>
        <v>74.959567356885174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</sheetData>
  <autoFilter ref="A7:S8" xr:uid="{00000000-0009-0000-0000-000000000000}"/>
  <sortState xmlns:xlrd2="http://schemas.microsoft.com/office/spreadsheetml/2017/richdata2" ref="A8:T48">
    <sortCondition ref="B8:B48"/>
    <sortCondition ref="H8:H4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5:G1048576 G7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4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11082022 -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2022-08-10T22:41:24Z</cp:lastPrinted>
  <dcterms:created xsi:type="dcterms:W3CDTF">2016-03-11T05:58:01Z</dcterms:created>
  <dcterms:modified xsi:type="dcterms:W3CDTF">2022-08-10T22:42:53Z</dcterms:modified>
</cp:coreProperties>
</file>