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CD990E8-28CE-41E2-A40C-9622B89594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2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12082022 -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I42" i="1"/>
  <c r="J42" i="1" s="1"/>
  <c r="K42" i="1" s="1"/>
  <c r="L42" i="1" s="1"/>
  <c r="H46" i="1"/>
  <c r="I46" i="1"/>
  <c r="J46" i="1" s="1"/>
  <c r="K46" i="1" s="1"/>
  <c r="L46" i="1" s="1"/>
  <c r="H43" i="1"/>
  <c r="I43" i="1"/>
  <c r="J43" i="1" s="1"/>
  <c r="K43" i="1" s="1"/>
  <c r="L43" i="1" s="1"/>
  <c r="H41" i="1"/>
  <c r="I41" i="1"/>
  <c r="J41" i="1"/>
  <c r="K41" i="1" s="1"/>
  <c r="L41" i="1" s="1"/>
  <c r="H48" i="1"/>
  <c r="I48" i="1"/>
  <c r="J48" i="1" s="1"/>
  <c r="K48" i="1" s="1"/>
  <c r="L48" i="1" s="1"/>
  <c r="H38" i="1"/>
  <c r="I38" i="1"/>
  <c r="J38" i="1" s="1"/>
  <c r="K38" i="1" s="1"/>
  <c r="L38" i="1" s="1"/>
  <c r="H49" i="1"/>
  <c r="I49" i="1"/>
  <c r="J49" i="1" s="1"/>
  <c r="K49" i="1" s="1"/>
  <c r="L49" i="1" s="1"/>
  <c r="H44" i="1"/>
  <c r="I44" i="1"/>
  <c r="J44" i="1" s="1"/>
  <c r="K44" i="1" s="1"/>
  <c r="L44" i="1" s="1"/>
  <c r="H47" i="1"/>
  <c r="I47" i="1"/>
  <c r="J47" i="1" s="1"/>
  <c r="K47" i="1" s="1"/>
  <c r="L47" i="1" s="1"/>
  <c r="H40" i="1"/>
  <c r="I40" i="1"/>
  <c r="J40" i="1" s="1"/>
  <c r="K40" i="1" s="1"/>
  <c r="L40" i="1" s="1"/>
  <c r="H45" i="1"/>
  <c r="I45" i="1"/>
  <c r="J45" i="1" s="1"/>
  <c r="K45" i="1" s="1"/>
  <c r="L45" i="1" s="1"/>
  <c r="H39" i="1"/>
  <c r="I39" i="1"/>
  <c r="J39" i="1" s="1"/>
  <c r="K39" i="1" s="1"/>
  <c r="L39" i="1" s="1"/>
  <c r="H25" i="1"/>
  <c r="I25" i="1"/>
  <c r="J25" i="1" s="1"/>
  <c r="K25" i="1" s="1"/>
  <c r="L25" i="1" s="1"/>
  <c r="H30" i="1"/>
  <c r="I30" i="1"/>
  <c r="J30" i="1" s="1"/>
  <c r="K30" i="1" s="1"/>
  <c r="L30" i="1" s="1"/>
  <c r="H28" i="1"/>
  <c r="I28" i="1"/>
  <c r="J28" i="1" s="1"/>
  <c r="K28" i="1" s="1"/>
  <c r="L28" i="1" s="1"/>
  <c r="H33" i="1"/>
  <c r="I33" i="1"/>
  <c r="J33" i="1" s="1"/>
  <c r="K33" i="1" s="1"/>
  <c r="L33" i="1" s="1"/>
  <c r="H27" i="1"/>
  <c r="I27" i="1"/>
  <c r="J27" i="1" s="1"/>
  <c r="K27" i="1" s="1"/>
  <c r="L27" i="1" s="1"/>
  <c r="H26" i="1"/>
  <c r="I26" i="1"/>
  <c r="J26" i="1" s="1"/>
  <c r="K26" i="1" s="1"/>
  <c r="L26" i="1" s="1"/>
  <c r="H32" i="1"/>
  <c r="I32" i="1"/>
  <c r="J32" i="1" s="1"/>
  <c r="K32" i="1" s="1"/>
  <c r="L32" i="1" s="1"/>
  <c r="H31" i="1"/>
  <c r="I31" i="1"/>
  <c r="J31" i="1" s="1"/>
  <c r="K31" i="1" s="1"/>
  <c r="L31" i="1" s="1"/>
  <c r="H29" i="1"/>
  <c r="I29" i="1"/>
  <c r="J29" i="1" s="1"/>
  <c r="K29" i="1" s="1"/>
  <c r="L29" i="1" s="1"/>
  <c r="H21" i="1"/>
  <c r="I21" i="1"/>
  <c r="J21" i="1" s="1"/>
  <c r="K21" i="1" s="1"/>
  <c r="L21" i="1" s="1"/>
  <c r="H19" i="1"/>
  <c r="I19" i="1"/>
  <c r="J19" i="1" s="1"/>
  <c r="K19" i="1" s="1"/>
  <c r="L19" i="1" s="1"/>
  <c r="H20" i="1"/>
  <c r="I20" i="1"/>
  <c r="J20" i="1" s="1"/>
  <c r="K20" i="1" s="1"/>
  <c r="L20" i="1" s="1"/>
  <c r="H18" i="1"/>
  <c r="I18" i="1"/>
  <c r="J18" i="1" s="1"/>
  <c r="K18" i="1" s="1"/>
  <c r="L18" i="1" s="1"/>
  <c r="H22" i="1"/>
  <c r="I22" i="1"/>
  <c r="J22" i="1" s="1"/>
  <c r="K22" i="1" s="1"/>
  <c r="L22" i="1" s="1"/>
  <c r="H23" i="1"/>
  <c r="I23" i="1"/>
  <c r="J23" i="1" s="1"/>
  <c r="K23" i="1" s="1"/>
  <c r="L23" i="1" s="1"/>
  <c r="H35" i="1"/>
  <c r="I35" i="1"/>
  <c r="J35" i="1" s="1"/>
  <c r="K35" i="1" s="1"/>
  <c r="L35" i="1" s="1"/>
  <c r="H36" i="1"/>
  <c r="I36" i="1"/>
  <c r="J36" i="1" s="1"/>
  <c r="K36" i="1" s="1"/>
  <c r="L36" i="1" s="1"/>
  <c r="H34" i="1"/>
  <c r="I34" i="1"/>
  <c r="J34" i="1" s="1"/>
  <c r="K34" i="1" s="1"/>
  <c r="L34" i="1" s="1"/>
  <c r="H12" i="1"/>
  <c r="I12" i="1"/>
  <c r="J12" i="1" s="1"/>
  <c r="K12" i="1" s="1"/>
  <c r="L12" i="1" s="1"/>
  <c r="H13" i="1"/>
  <c r="I13" i="1"/>
  <c r="J13" i="1" s="1"/>
  <c r="K13" i="1" s="1"/>
  <c r="L13" i="1" s="1"/>
  <c r="H16" i="1"/>
  <c r="I16" i="1"/>
  <c r="J16" i="1" s="1"/>
  <c r="K16" i="1" s="1"/>
  <c r="L16" i="1" s="1"/>
  <c r="H10" i="1"/>
  <c r="I10" i="1"/>
  <c r="J10" i="1" s="1"/>
  <c r="K10" i="1" s="1"/>
  <c r="L10" i="1" s="1"/>
  <c r="H8" i="1"/>
  <c r="I8" i="1"/>
  <c r="J8" i="1" s="1"/>
  <c r="K8" i="1" s="1"/>
  <c r="L8" i="1" s="1"/>
  <c r="H11" i="1"/>
  <c r="I11" i="1"/>
  <c r="J11" i="1" s="1"/>
  <c r="K11" i="1" s="1"/>
  <c r="L11" i="1" s="1"/>
  <c r="H14" i="1"/>
  <c r="I14" i="1"/>
  <c r="J14" i="1" s="1"/>
  <c r="K14" i="1" s="1"/>
  <c r="L14" i="1" s="1"/>
  <c r="H9" i="1"/>
  <c r="I9" i="1"/>
  <c r="J9" i="1" s="1"/>
  <c r="K9" i="1" s="1"/>
  <c r="L9" i="1" s="1"/>
  <c r="H15" i="1"/>
  <c r="I15" i="1"/>
  <c r="J15" i="1" s="1"/>
  <c r="K15" i="1" s="1"/>
  <c r="L15" i="1" s="1"/>
  <c r="M46" i="1" l="1"/>
  <c r="N46" i="1" s="1"/>
  <c r="O46" i="1" s="1"/>
  <c r="P46" i="1" s="1"/>
  <c r="M44" i="1"/>
  <c r="N44" i="1" s="1"/>
  <c r="O44" i="1" s="1"/>
  <c r="P44" i="1" s="1"/>
  <c r="M38" i="1"/>
  <c r="N38" i="1" s="1"/>
  <c r="O38" i="1" s="1"/>
  <c r="P38" i="1" s="1"/>
  <c r="M39" i="1"/>
  <c r="N39" i="1" s="1"/>
  <c r="O39" i="1" s="1"/>
  <c r="P39" i="1" s="1"/>
  <c r="M40" i="1"/>
  <c r="N40" i="1" s="1"/>
  <c r="O40" i="1" s="1"/>
  <c r="P40" i="1" s="1"/>
  <c r="M43" i="1"/>
  <c r="N43" i="1" s="1"/>
  <c r="O43" i="1" s="1"/>
  <c r="P43" i="1" s="1"/>
  <c r="M42" i="1"/>
  <c r="N42" i="1" s="1"/>
  <c r="O42" i="1" s="1"/>
  <c r="P42" i="1" s="1"/>
  <c r="M49" i="1"/>
  <c r="N49" i="1" s="1"/>
  <c r="O49" i="1" s="1"/>
  <c r="P49" i="1" s="1"/>
  <c r="M48" i="1"/>
  <c r="N48" i="1" s="1"/>
  <c r="O48" i="1" s="1"/>
  <c r="P48" i="1" s="1"/>
  <c r="M45" i="1"/>
  <c r="N45" i="1" s="1"/>
  <c r="O45" i="1" s="1"/>
  <c r="P45" i="1" s="1"/>
  <c r="M47" i="1"/>
  <c r="N47" i="1" s="1"/>
  <c r="O47" i="1" s="1"/>
  <c r="P47" i="1" s="1"/>
  <c r="M41" i="1"/>
  <c r="N41" i="1" s="1"/>
  <c r="O41" i="1" s="1"/>
  <c r="P41" i="1" s="1"/>
  <c r="M27" i="1"/>
  <c r="N27" i="1" s="1"/>
  <c r="O27" i="1" s="1"/>
  <c r="P27" i="1" s="1"/>
  <c r="M30" i="1"/>
  <c r="N30" i="1" s="1"/>
  <c r="O30" i="1" s="1"/>
  <c r="P30" i="1" s="1"/>
  <c r="M26" i="1"/>
  <c r="N26" i="1" s="1"/>
  <c r="O26" i="1" s="1"/>
  <c r="P26" i="1" s="1"/>
  <c r="M28" i="1"/>
  <c r="N28" i="1" s="1"/>
  <c r="O28" i="1" s="1"/>
  <c r="P28" i="1" s="1"/>
  <c r="M33" i="1"/>
  <c r="N33" i="1" s="1"/>
  <c r="O33" i="1" s="1"/>
  <c r="P33" i="1" s="1"/>
  <c r="M32" i="1"/>
  <c r="N32" i="1" s="1"/>
  <c r="O32" i="1" s="1"/>
  <c r="P32" i="1" s="1"/>
  <c r="M29" i="1"/>
  <c r="N29" i="1" s="1"/>
  <c r="O29" i="1" s="1"/>
  <c r="P29" i="1" s="1"/>
  <c r="M31" i="1"/>
  <c r="N31" i="1" s="1"/>
  <c r="O31" i="1" s="1"/>
  <c r="P31" i="1" s="1"/>
  <c r="M25" i="1"/>
  <c r="N25" i="1" s="1"/>
  <c r="O25" i="1" s="1"/>
  <c r="P25" i="1" s="1"/>
  <c r="M34" i="1"/>
  <c r="N34" i="1" s="1"/>
  <c r="O34" i="1" s="1"/>
  <c r="P34" i="1" s="1"/>
  <c r="M19" i="1"/>
  <c r="N19" i="1" s="1"/>
  <c r="O19" i="1" s="1"/>
  <c r="P19" i="1" s="1"/>
  <c r="M23" i="1"/>
  <c r="N23" i="1" s="1"/>
  <c r="O23" i="1" s="1"/>
  <c r="P23" i="1" s="1"/>
  <c r="M20" i="1"/>
  <c r="N20" i="1" s="1"/>
  <c r="O20" i="1" s="1"/>
  <c r="P20" i="1" s="1"/>
  <c r="M18" i="1"/>
  <c r="N18" i="1" s="1"/>
  <c r="O18" i="1" s="1"/>
  <c r="P18" i="1" s="1"/>
  <c r="M21" i="1"/>
  <c r="N21" i="1" s="1"/>
  <c r="O21" i="1" s="1"/>
  <c r="P21" i="1" s="1"/>
  <c r="M22" i="1"/>
  <c r="N22" i="1" s="1"/>
  <c r="O22" i="1" s="1"/>
  <c r="P22" i="1" s="1"/>
  <c r="M36" i="1"/>
  <c r="N36" i="1" s="1"/>
  <c r="O36" i="1" s="1"/>
  <c r="P36" i="1" s="1"/>
  <c r="M35" i="1"/>
  <c r="N35" i="1" s="1"/>
  <c r="O35" i="1" s="1"/>
  <c r="P35" i="1" s="1"/>
  <c r="M14" i="1"/>
  <c r="N14" i="1" s="1"/>
  <c r="O14" i="1" s="1"/>
  <c r="P14" i="1" s="1"/>
  <c r="M11" i="1"/>
  <c r="N11" i="1" s="1"/>
  <c r="O11" i="1" s="1"/>
  <c r="P11" i="1" s="1"/>
  <c r="M15" i="1"/>
  <c r="N15" i="1" s="1"/>
  <c r="O15" i="1" s="1"/>
  <c r="P15" i="1" s="1"/>
  <c r="M9" i="1"/>
  <c r="N9" i="1" s="1"/>
  <c r="O9" i="1" s="1"/>
  <c r="P9" i="1" s="1"/>
  <c r="M10" i="1"/>
  <c r="N10" i="1" s="1"/>
  <c r="O10" i="1" s="1"/>
  <c r="P10" i="1" s="1"/>
  <c r="M16" i="1"/>
  <c r="N16" i="1" s="1"/>
  <c r="O16" i="1" s="1"/>
  <c r="P16" i="1" s="1"/>
  <c r="M8" i="1"/>
  <c r="N8" i="1" s="1"/>
  <c r="O8" i="1" s="1"/>
  <c r="P8" i="1" s="1"/>
  <c r="M12" i="1"/>
  <c r="N12" i="1" s="1"/>
  <c r="O12" i="1" s="1"/>
  <c r="P12" i="1" s="1"/>
  <c r="M13" i="1"/>
  <c r="N13" i="1" s="1"/>
  <c r="O13" i="1" s="1"/>
  <c r="P13" i="1" s="1"/>
  <c r="Q48" i="1" l="1"/>
  <c r="R48" i="1" s="1"/>
  <c r="S48" i="1" s="1"/>
  <c r="Q49" i="1"/>
  <c r="R49" i="1" s="1"/>
  <c r="S49" i="1" s="1"/>
  <c r="Q47" i="1"/>
  <c r="R47" i="1" s="1"/>
  <c r="S47" i="1" s="1"/>
  <c r="Q41" i="1"/>
  <c r="R41" i="1" s="1"/>
  <c r="S41" i="1" s="1"/>
  <c r="Q40" i="1"/>
  <c r="R40" i="1" s="1"/>
  <c r="S40" i="1" s="1"/>
  <c r="Q42" i="1"/>
  <c r="R42" i="1" s="1"/>
  <c r="S42" i="1" s="1"/>
  <c r="Q39" i="1"/>
  <c r="R39" i="1" s="1"/>
  <c r="S39" i="1" s="1"/>
  <c r="Q45" i="1"/>
  <c r="R45" i="1" s="1"/>
  <c r="S45" i="1" s="1"/>
  <c r="Q44" i="1"/>
  <c r="R44" i="1" s="1"/>
  <c r="S44" i="1" s="1"/>
  <c r="Q46" i="1"/>
  <c r="R46" i="1" s="1"/>
  <c r="S46" i="1" s="1"/>
  <c r="Q43" i="1"/>
  <c r="R43" i="1" s="1"/>
  <c r="S43" i="1" s="1"/>
  <c r="Q38" i="1"/>
  <c r="R38" i="1" s="1"/>
  <c r="S38" i="1" s="1"/>
  <c r="Q30" i="1"/>
  <c r="R30" i="1" s="1"/>
  <c r="S30" i="1" s="1"/>
  <c r="Q27" i="1"/>
  <c r="R27" i="1" s="1"/>
  <c r="S27" i="1" s="1"/>
  <c r="Q29" i="1"/>
  <c r="R29" i="1" s="1"/>
  <c r="S29" i="1" s="1"/>
  <c r="Q25" i="1"/>
  <c r="R25" i="1" s="1"/>
  <c r="S25" i="1" s="1"/>
  <c r="Q31" i="1"/>
  <c r="R31" i="1" s="1"/>
  <c r="S31" i="1" s="1"/>
  <c r="Q26" i="1"/>
  <c r="R26" i="1" s="1"/>
  <c r="S26" i="1" s="1"/>
  <c r="Q33" i="1"/>
  <c r="R33" i="1" s="1"/>
  <c r="S33" i="1" s="1"/>
  <c r="Q32" i="1"/>
  <c r="R32" i="1" s="1"/>
  <c r="S32" i="1" s="1"/>
  <c r="Q28" i="1"/>
  <c r="R28" i="1" s="1"/>
  <c r="S28" i="1" s="1"/>
  <c r="Q19" i="1"/>
  <c r="R19" i="1" s="1"/>
  <c r="S19" i="1" s="1"/>
  <c r="Q35" i="1"/>
  <c r="R35" i="1" s="1"/>
  <c r="S35" i="1" s="1"/>
  <c r="Q22" i="1"/>
  <c r="R22" i="1" s="1"/>
  <c r="S22" i="1" s="1"/>
  <c r="Q20" i="1"/>
  <c r="R20" i="1" s="1"/>
  <c r="S20" i="1" s="1"/>
  <c r="Q36" i="1"/>
  <c r="R36" i="1" s="1"/>
  <c r="S36" i="1" s="1"/>
  <c r="Q23" i="1"/>
  <c r="R23" i="1" s="1"/>
  <c r="S23" i="1" s="1"/>
  <c r="Q34" i="1"/>
  <c r="R34" i="1" s="1"/>
  <c r="S34" i="1" s="1"/>
  <c r="Q18" i="1"/>
  <c r="R18" i="1" s="1"/>
  <c r="S18" i="1" s="1"/>
  <c r="Q21" i="1"/>
  <c r="R21" i="1" s="1"/>
  <c r="S21" i="1" s="1"/>
  <c r="Q11" i="1"/>
  <c r="R11" i="1" s="1"/>
  <c r="S11" i="1" s="1"/>
  <c r="Q15" i="1"/>
  <c r="R15" i="1" s="1"/>
  <c r="S15" i="1" s="1"/>
  <c r="Q9" i="1"/>
  <c r="R9" i="1" s="1"/>
  <c r="S9" i="1" s="1"/>
  <c r="Q14" i="1"/>
  <c r="R14" i="1" s="1"/>
  <c r="S14" i="1" s="1"/>
  <c r="Q10" i="1"/>
  <c r="R10" i="1" s="1"/>
  <c r="S10" i="1" s="1"/>
  <c r="Q16" i="1"/>
  <c r="R16" i="1" s="1"/>
  <c r="S16" i="1" s="1"/>
  <c r="Q8" i="1"/>
  <c r="R8" i="1" s="1"/>
  <c r="S8" i="1" s="1"/>
  <c r="Q13" i="1"/>
  <c r="R13" i="1" s="1"/>
  <c r="S13" i="1" s="1"/>
  <c r="Q12" i="1"/>
  <c r="R12" i="1" s="1"/>
  <c r="S12" i="1" s="1"/>
</calcChain>
</file>

<file path=xl/sharedStrings.xml><?xml version="1.0" encoding="utf-8"?>
<sst xmlns="http://schemas.openxmlformats.org/spreadsheetml/2006/main" count="97" uniqueCount="59">
  <si>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</si>
  <si>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</si>
  <si>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</si>
  <si>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</si>
  <si>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</si>
  <si>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</si>
  <si>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</si>
  <si>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</si>
  <si>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</si>
  <si>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</si>
  <si>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</si>
  <si>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</si>
  <si>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</si>
  <si>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</si>
  <si>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</si>
  <si>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</si>
  <si>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</si>
  <si>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</si>
  <si>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</si>
  <si>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Saint Loft          </t>
  </si>
  <si>
    <t xml:space="preserve">Frankie Two Angels  </t>
  </si>
  <si>
    <t>Geelong</t>
  </si>
  <si>
    <t xml:space="preserve">Branders Rule       </t>
  </si>
  <si>
    <t xml:space="preserve">Elite Drake         </t>
  </si>
  <si>
    <t xml:space="preserve">Jenkins             </t>
  </si>
  <si>
    <t xml:space="preserve">Supreme Thunder     </t>
  </si>
  <si>
    <t xml:space="preserve">Ima Shelby          </t>
  </si>
  <si>
    <t xml:space="preserve">Notmyfirstrodeo     </t>
  </si>
  <si>
    <t xml:space="preserve">Seonee              </t>
  </si>
  <si>
    <t xml:space="preserve">Fiorente Spritz     </t>
  </si>
  <si>
    <t xml:space="preserve">Ivorys Delight      </t>
  </si>
  <si>
    <t xml:space="preserve">Sir Maximus         </t>
  </si>
  <si>
    <t xml:space="preserve">Bellsprout          </t>
  </si>
  <si>
    <t xml:space="preserve">Madame Du Gast      </t>
  </si>
  <si>
    <t xml:space="preserve">Tiara Jewel         </t>
  </si>
  <si>
    <t xml:space="preserve">Kyiv Prince         </t>
  </si>
  <si>
    <t xml:space="preserve">Charlies Tin        </t>
  </si>
  <si>
    <t xml:space="preserve">Chestnut Thunder    </t>
  </si>
  <si>
    <t xml:space="preserve">Requited            </t>
  </si>
  <si>
    <t xml:space="preserve">Healing Game        </t>
  </si>
  <si>
    <t xml:space="preserve">Alexander Hamilton  </t>
  </si>
  <si>
    <t xml:space="preserve">Cogent              </t>
  </si>
  <si>
    <t xml:space="preserve">Think Bold          </t>
  </si>
  <si>
    <t xml:space="preserve">Red Columbine       </t>
  </si>
  <si>
    <t xml:space="preserve">Toronali            </t>
  </si>
  <si>
    <t xml:space="preserve">Without Excuse      </t>
  </si>
  <si>
    <t xml:space="preserve">Lindelani           </t>
  </si>
  <si>
    <t xml:space="preserve">Aerovictory         </t>
  </si>
  <si>
    <t xml:space="preserve">Strike Eagle        </t>
  </si>
  <si>
    <t xml:space="preserve">A Good Yarn         </t>
  </si>
  <si>
    <t xml:space="preserve">Redsnap             </t>
  </si>
  <si>
    <t xml:space="preserve">Drone Strike        </t>
  </si>
  <si>
    <t xml:space="preserve">Come Along Jeffrey  </t>
  </si>
  <si>
    <t xml:space="preserve">Jexerlent           </t>
  </si>
  <si>
    <t xml:space="preserve">Outstanding Reward  </t>
  </si>
  <si>
    <t xml:space="preserve">Snappy Lil Thing    </t>
  </si>
  <si>
    <t xml:space="preserve">Summit Queen        </t>
  </si>
  <si>
    <t xml:space="preserve">Ultravox            </t>
  </si>
  <si>
    <t xml:space="preserve">La Zucca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</si>
</sst>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173939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9B825-5971-42B1-2772-F51B201E2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36080" cy="1088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B24" sqref="AB2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33203125" style="9" bestFit="1" customWidth="1"/>
    <col min="4" max="4" width="6.44140625" style="9" bestFit="1" customWidth="1"/>
    <col min="5" max="5" width="6.33203125" style="9" bestFit="1" customWidth="1"/>
    <col min="6" max="6" width="23.77734375" style="9" bestFit="1" customWidth="1"/>
    <col min="7" max="7" width="13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10</v>
      </c>
      <c r="B8" s="5">
        <v>0.625</v>
      </c>
      <c r="C8" s="1" t="s">
        <v>21</v>
      </c>
      <c r="D8" s="1">
        <v>5</v>
      </c>
      <c r="E8" s="1">
        <v>5</v>
      </c>
      <c r="F8" s="1" t="s">
        <v>26</v>
      </c>
      <c r="G8" s="1">
        <v>68.69</v>
      </c>
      <c r="H8" s="1">
        <f>1+COUNTIFS(A:A,A8,G:G,"&gt;"&amp;G8)</f>
        <v>1</v>
      </c>
      <c r="I8" s="2">
        <f>AVERAGEIF(A:A,A8,G:G)</f>
        <v>52.404444444444458</v>
      </c>
      <c r="J8" s="2">
        <f t="shared" ref="J8:J16" si="0">G8-I8</f>
        <v>16.28555555555554</v>
      </c>
      <c r="K8" s="2">
        <f t="shared" ref="K8:K16" si="1">90+J8</f>
        <v>106.28555555555553</v>
      </c>
      <c r="L8" s="2">
        <f t="shared" ref="L8:L16" si="2">EXP(0.06*K8)</f>
        <v>588.23900319602581</v>
      </c>
      <c r="M8" s="2">
        <f>SUMIF(A:A,A8,L:L)</f>
        <v>2562.592728197219</v>
      </c>
      <c r="N8" s="3">
        <f t="shared" ref="N8:N16" si="3">L8/M8</f>
        <v>0.22954837759562802</v>
      </c>
      <c r="O8" s="6">
        <f t="shared" ref="O8:O16" si="4">1/N8</f>
        <v>4.3563801690709312</v>
      </c>
      <c r="P8" s="3">
        <f t="shared" ref="P8:P16" si="5">IF(O8&gt;21,"",N8)</f>
        <v>0.22954837759562802</v>
      </c>
      <c r="Q8" s="3">
        <f>IF(ISNUMBER(P8),SUMIF(A:A,A8,P:P),"")</f>
        <v>0.89376161490964212</v>
      </c>
      <c r="R8" s="3">
        <f t="shared" ref="R8:R16" si="6">IFERROR(P8*(1/Q8),"")</f>
        <v>0.25683400782303123</v>
      </c>
      <c r="S8" s="7">
        <f t="shared" ref="S8:S16" si="7">IFERROR(1/R8,"")</f>
        <v>3.893565375069175</v>
      </c>
    </row>
    <row r="9" spans="1:19" x14ac:dyDescent="0.3">
      <c r="A9" s="1">
        <v>10</v>
      </c>
      <c r="B9" s="5">
        <v>0.625</v>
      </c>
      <c r="C9" s="1" t="s">
        <v>21</v>
      </c>
      <c r="D9" s="1">
        <v>5</v>
      </c>
      <c r="E9" s="1">
        <v>9</v>
      </c>
      <c r="F9" s="1" t="s">
        <v>28</v>
      </c>
      <c r="G9" s="1">
        <v>66.430000000000007</v>
      </c>
      <c r="H9" s="1">
        <f>1+COUNTIFS(A:A,A9,G:G,"&gt;"&amp;G9)</f>
        <v>2</v>
      </c>
      <c r="I9" s="2">
        <f>AVERAGEIF(A:A,A9,G:G)</f>
        <v>52.404444444444458</v>
      </c>
      <c r="J9" s="2">
        <f t="shared" si="0"/>
        <v>14.025555555555549</v>
      </c>
      <c r="K9" s="2">
        <f t="shared" si="1"/>
        <v>104.02555555555554</v>
      </c>
      <c r="L9" s="2">
        <f t="shared" si="2"/>
        <v>513.64549719487616</v>
      </c>
      <c r="M9" s="2">
        <f>SUMIF(A:A,A9,L:L)</f>
        <v>2562.592728197219</v>
      </c>
      <c r="N9" s="3">
        <f t="shared" si="3"/>
        <v>0.20043977005906247</v>
      </c>
      <c r="O9" s="6">
        <f t="shared" si="4"/>
        <v>4.9890298701965961</v>
      </c>
      <c r="P9" s="3">
        <f t="shared" si="5"/>
        <v>0.20043977005906247</v>
      </c>
      <c r="Q9" s="3">
        <f>IF(ISNUMBER(P9),SUMIF(A:A,A9,P:P),"")</f>
        <v>0.89376161490964212</v>
      </c>
      <c r="R9" s="3">
        <f t="shared" si="6"/>
        <v>0.22426535970592854</v>
      </c>
      <c r="S9" s="7">
        <f t="shared" si="7"/>
        <v>4.4590033936193523</v>
      </c>
    </row>
    <row r="10" spans="1:19" x14ac:dyDescent="0.3">
      <c r="A10" s="1">
        <v>10</v>
      </c>
      <c r="B10" s="5">
        <v>0.625</v>
      </c>
      <c r="C10" s="1" t="s">
        <v>21</v>
      </c>
      <c r="D10" s="1">
        <v>5</v>
      </c>
      <c r="E10" s="1">
        <v>4</v>
      </c>
      <c r="F10" s="1" t="s">
        <v>25</v>
      </c>
      <c r="G10" s="1">
        <v>65.73</v>
      </c>
      <c r="H10" s="1">
        <f>1+COUNTIFS(A:A,A10,G:G,"&gt;"&amp;G10)</f>
        <v>3</v>
      </c>
      <c r="I10" s="2">
        <f>AVERAGEIF(A:A,A10,G:G)</f>
        <v>52.404444444444458</v>
      </c>
      <c r="J10" s="2">
        <f t="shared" si="0"/>
        <v>13.325555555555546</v>
      </c>
      <c r="K10" s="2">
        <f t="shared" si="1"/>
        <v>103.32555555555555</v>
      </c>
      <c r="L10" s="2">
        <f t="shared" si="2"/>
        <v>492.5191451872962</v>
      </c>
      <c r="M10" s="2">
        <f>SUMIF(A:A,A10,L:L)</f>
        <v>2562.592728197219</v>
      </c>
      <c r="N10" s="3">
        <f t="shared" si="3"/>
        <v>0.19219563833453271</v>
      </c>
      <c r="O10" s="6">
        <f t="shared" si="4"/>
        <v>5.2030317059506608</v>
      </c>
      <c r="P10" s="3">
        <f t="shared" si="5"/>
        <v>0.19219563833453271</v>
      </c>
      <c r="Q10" s="3">
        <f>IF(ISNUMBER(P10),SUMIF(A:A,A10,P:P),"")</f>
        <v>0.89376161490964212</v>
      </c>
      <c r="R10" s="3">
        <f t="shared" si="6"/>
        <v>0.21504127625123329</v>
      </c>
      <c r="S10" s="7">
        <f t="shared" si="7"/>
        <v>4.6502700199365323</v>
      </c>
    </row>
    <row r="11" spans="1:19" x14ac:dyDescent="0.3">
      <c r="A11" s="1">
        <v>10</v>
      </c>
      <c r="B11" s="5">
        <v>0.625</v>
      </c>
      <c r="C11" s="1" t="s">
        <v>21</v>
      </c>
      <c r="D11" s="1">
        <v>5</v>
      </c>
      <c r="E11" s="1">
        <v>7</v>
      </c>
      <c r="F11" s="1" t="s">
        <v>19</v>
      </c>
      <c r="G11" s="1">
        <v>57.97</v>
      </c>
      <c r="H11" s="1">
        <f>1+COUNTIFS(A:A,A11,G:G,"&gt;"&amp;G11)</f>
        <v>4</v>
      </c>
      <c r="I11" s="2">
        <f>AVERAGEIF(A:A,A11,G:G)</f>
        <v>52.404444444444458</v>
      </c>
      <c r="J11" s="2">
        <f t="shared" si="0"/>
        <v>5.5655555555555409</v>
      </c>
      <c r="K11" s="2">
        <f t="shared" si="1"/>
        <v>95.565555555555534</v>
      </c>
      <c r="L11" s="2">
        <f t="shared" si="2"/>
        <v>309.18299960629798</v>
      </c>
      <c r="M11" s="2">
        <f>SUMIF(A:A,A11,L:L)</f>
        <v>2562.592728197219</v>
      </c>
      <c r="N11" s="3">
        <f t="shared" si="3"/>
        <v>0.1206524143318739</v>
      </c>
      <c r="O11" s="6">
        <f t="shared" si="4"/>
        <v>8.2882717725758805</v>
      </c>
      <c r="P11" s="3">
        <f t="shared" si="5"/>
        <v>0.1206524143318739</v>
      </c>
      <c r="Q11" s="3">
        <f>IF(ISNUMBER(P11),SUMIF(A:A,A11,P:P),"")</f>
        <v>0.89376161490964212</v>
      </c>
      <c r="R11" s="3">
        <f t="shared" si="6"/>
        <v>0.13499395400200945</v>
      </c>
      <c r="S11" s="7">
        <f t="shared" si="7"/>
        <v>7.4077391642674204</v>
      </c>
    </row>
    <row r="12" spans="1:19" x14ac:dyDescent="0.3">
      <c r="A12" s="1">
        <v>10</v>
      </c>
      <c r="B12" s="5">
        <v>0.625</v>
      </c>
      <c r="C12" s="1" t="s">
        <v>21</v>
      </c>
      <c r="D12" s="1">
        <v>5</v>
      </c>
      <c r="E12" s="1">
        <v>1</v>
      </c>
      <c r="F12" s="1" t="s">
        <v>22</v>
      </c>
      <c r="G12" s="1">
        <v>50.68</v>
      </c>
      <c r="H12" s="1">
        <f>1+COUNTIFS(A:A,A12,G:G,"&gt;"&amp;G12)</f>
        <v>5</v>
      </c>
      <c r="I12" s="2">
        <f>AVERAGEIF(A:A,A12,G:G)</f>
        <v>52.404444444444458</v>
      </c>
      <c r="J12" s="2">
        <f t="shared" si="0"/>
        <v>-1.7244444444444582</v>
      </c>
      <c r="K12" s="2">
        <f t="shared" si="1"/>
        <v>88.275555555555542</v>
      </c>
      <c r="L12" s="2">
        <f t="shared" si="2"/>
        <v>199.64351144532219</v>
      </c>
      <c r="M12" s="2">
        <f>SUMIF(A:A,A12,L:L)</f>
        <v>2562.592728197219</v>
      </c>
      <c r="N12" s="3">
        <f t="shared" si="3"/>
        <v>7.7906843818202495E-2</v>
      </c>
      <c r="O12" s="6">
        <f t="shared" si="4"/>
        <v>12.835842796218573</v>
      </c>
      <c r="P12" s="3">
        <f t="shared" si="5"/>
        <v>7.7906843818202495E-2</v>
      </c>
      <c r="Q12" s="3">
        <f>IF(ISNUMBER(P12),SUMIF(A:A,A12,P:P),"")</f>
        <v>0.89376161490964212</v>
      </c>
      <c r="R12" s="3">
        <f t="shared" si="6"/>
        <v>8.716736377862766E-2</v>
      </c>
      <c r="S12" s="7">
        <f t="shared" si="7"/>
        <v>11.472183586274607</v>
      </c>
    </row>
    <row r="13" spans="1:19" x14ac:dyDescent="0.3">
      <c r="A13" s="1">
        <v>10</v>
      </c>
      <c r="B13" s="5">
        <v>0.625</v>
      </c>
      <c r="C13" s="1" t="s">
        <v>21</v>
      </c>
      <c r="D13" s="1">
        <v>5</v>
      </c>
      <c r="E13" s="1">
        <v>2</v>
      </c>
      <c r="F13" s="1" t="s">
        <v>23</v>
      </c>
      <c r="G13" s="1">
        <v>49.6</v>
      </c>
      <c r="H13" s="1">
        <f>1+COUNTIFS(A:A,A13,G:G,"&gt;"&amp;G13)</f>
        <v>6</v>
      </c>
      <c r="I13" s="2">
        <f>AVERAGEIF(A:A,A13,G:G)</f>
        <v>52.404444444444458</v>
      </c>
      <c r="J13" s="2">
        <f t="shared" si="0"/>
        <v>-2.8044444444444565</v>
      </c>
      <c r="K13" s="2">
        <f t="shared" si="1"/>
        <v>87.195555555555543</v>
      </c>
      <c r="L13" s="2">
        <f t="shared" si="2"/>
        <v>187.11685847943386</v>
      </c>
      <c r="M13" s="2">
        <f>SUMIF(A:A,A13,L:L)</f>
        <v>2562.592728197219</v>
      </c>
      <c r="N13" s="3">
        <f t="shared" si="3"/>
        <v>7.3018570770342558E-2</v>
      </c>
      <c r="O13" s="6">
        <f t="shared" si="4"/>
        <v>13.695146172405815</v>
      </c>
      <c r="P13" s="3">
        <f t="shared" si="5"/>
        <v>7.3018570770342558E-2</v>
      </c>
      <c r="Q13" s="3">
        <f>IF(ISNUMBER(P13),SUMIF(A:A,A13,P:P),"")</f>
        <v>0.89376161490964212</v>
      </c>
      <c r="R13" s="3">
        <f t="shared" si="6"/>
        <v>8.1698038439169965E-2</v>
      </c>
      <c r="S13" s="7">
        <f t="shared" si="7"/>
        <v>12.240195959473024</v>
      </c>
    </row>
    <row r="14" spans="1:19" x14ac:dyDescent="0.3">
      <c r="A14" s="1">
        <v>10</v>
      </c>
      <c r="B14" s="5">
        <v>0.625</v>
      </c>
      <c r="C14" s="1" t="s">
        <v>21</v>
      </c>
      <c r="D14" s="1">
        <v>5</v>
      </c>
      <c r="E14" s="1">
        <v>8</v>
      </c>
      <c r="F14" s="1" t="s">
        <v>27</v>
      </c>
      <c r="G14" s="1">
        <v>38.799999999999997</v>
      </c>
      <c r="H14" s="1">
        <f>1+COUNTIFS(A:A,A14,G:G,"&gt;"&amp;G14)</f>
        <v>7</v>
      </c>
      <c r="I14" s="2">
        <f>AVERAGEIF(A:A,A14,G:G)</f>
        <v>52.404444444444458</v>
      </c>
      <c r="J14" s="2">
        <f t="shared" si="0"/>
        <v>-13.604444444444461</v>
      </c>
      <c r="K14" s="2">
        <f t="shared" si="1"/>
        <v>76.395555555555546</v>
      </c>
      <c r="L14" s="2">
        <f t="shared" si="2"/>
        <v>97.879128358878518</v>
      </c>
      <c r="M14" s="2">
        <f>SUMIF(A:A,A14,L:L)</f>
        <v>2562.592728197219</v>
      </c>
      <c r="N14" s="3">
        <f t="shared" si="3"/>
        <v>3.8195350857698082E-2</v>
      </c>
      <c r="O14" s="6">
        <f t="shared" si="4"/>
        <v>26.181196861514234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10</v>
      </c>
      <c r="B15" s="5">
        <v>0.625</v>
      </c>
      <c r="C15" s="1" t="s">
        <v>21</v>
      </c>
      <c r="D15" s="1">
        <v>5</v>
      </c>
      <c r="E15" s="1">
        <v>11</v>
      </c>
      <c r="F15" s="1" t="s">
        <v>29</v>
      </c>
      <c r="G15" s="1">
        <v>37.08</v>
      </c>
      <c r="H15" s="1">
        <f>1+COUNTIFS(A:A,A15,G:G,"&gt;"&amp;G15)</f>
        <v>8</v>
      </c>
      <c r="I15" s="2">
        <f>AVERAGEIF(A:A,A15,G:G)</f>
        <v>52.404444444444458</v>
      </c>
      <c r="J15" s="2">
        <f t="shared" si="0"/>
        <v>-15.32444444444446</v>
      </c>
      <c r="K15" s="2">
        <f t="shared" si="1"/>
        <v>74.675555555555547</v>
      </c>
      <c r="L15" s="2">
        <f t="shared" si="2"/>
        <v>88.281743718907563</v>
      </c>
      <c r="M15" s="2">
        <f>SUMIF(A:A,A15,L:L)</f>
        <v>2562.592728197219</v>
      </c>
      <c r="N15" s="3">
        <f t="shared" si="3"/>
        <v>3.4450165548160931E-2</v>
      </c>
      <c r="O15" s="6">
        <f t="shared" si="4"/>
        <v>29.02743670714765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10</v>
      </c>
      <c r="B16" s="5">
        <v>0.625</v>
      </c>
      <c r="C16" s="1" t="s">
        <v>21</v>
      </c>
      <c r="D16" s="1">
        <v>5</v>
      </c>
      <c r="E16" s="1">
        <v>3</v>
      </c>
      <c r="F16" s="1" t="s">
        <v>24</v>
      </c>
      <c r="G16" s="1">
        <v>36.659999999999997</v>
      </c>
      <c r="H16" s="1">
        <f>1+COUNTIFS(A:A,A16,G:G,"&gt;"&amp;G16)</f>
        <v>9</v>
      </c>
      <c r="I16" s="2">
        <f>AVERAGEIF(A:A,A16,G:G)</f>
        <v>52.404444444444458</v>
      </c>
      <c r="J16" s="2">
        <f t="shared" si="0"/>
        <v>-15.744444444444461</v>
      </c>
      <c r="K16" s="2">
        <f t="shared" si="1"/>
        <v>74.255555555555532</v>
      </c>
      <c r="L16" s="2">
        <f t="shared" si="2"/>
        <v>86.084841010181833</v>
      </c>
      <c r="M16" s="2">
        <f>SUMIF(A:A,A16,L:L)</f>
        <v>2562.592728197219</v>
      </c>
      <c r="N16" s="3">
        <f t="shared" si="3"/>
        <v>3.359286868449924E-2</v>
      </c>
      <c r="O16" s="6">
        <f t="shared" si="4"/>
        <v>29.768222815142611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13</v>
      </c>
      <c r="B18" s="5">
        <v>0.64583333333333337</v>
      </c>
      <c r="C18" s="1" t="s">
        <v>21</v>
      </c>
      <c r="D18" s="1">
        <v>6</v>
      </c>
      <c r="E18" s="1">
        <v>6</v>
      </c>
      <c r="F18" s="1" t="s">
        <v>33</v>
      </c>
      <c r="G18" s="1">
        <v>73.02</v>
      </c>
      <c r="H18" s="1">
        <f>1+COUNTIFS(A:A,A18,G:G,"&gt;"&amp;G18)</f>
        <v>1</v>
      </c>
      <c r="I18" s="2">
        <f>AVERAGEIF(A:A,A18,G:G)</f>
        <v>51.828333333333326</v>
      </c>
      <c r="J18" s="2">
        <f t="shared" ref="J18:J23" si="8">G18-I18</f>
        <v>21.19166666666667</v>
      </c>
      <c r="K18" s="2">
        <f t="shared" ref="K18:K23" si="9">90+J18</f>
        <v>111.19166666666666</v>
      </c>
      <c r="L18" s="2">
        <f t="shared" ref="L18:L23" si="10">EXP(0.06*K18)</f>
        <v>789.57908525801952</v>
      </c>
      <c r="M18" s="2">
        <f>SUMIF(A:A,A18,L:L)</f>
        <v>1913.7600077775253</v>
      </c>
      <c r="N18" s="3">
        <f t="shared" ref="N18:N23" si="11">L18/M18</f>
        <v>0.41257999020209862</v>
      </c>
      <c r="O18" s="6">
        <f t="shared" ref="O18:O23" si="12">1/N18</f>
        <v>2.4237724168594772</v>
      </c>
      <c r="P18" s="3">
        <f t="shared" ref="P18:P23" si="13">IF(O18&gt;21,"",N18)</f>
        <v>0.41257999020209862</v>
      </c>
      <c r="Q18" s="3">
        <f>IF(ISNUMBER(P18),SUMIF(A:A,A18,P:P),"")</f>
        <v>0.92795360187887699</v>
      </c>
      <c r="R18" s="3">
        <f t="shared" ref="R18:R23" si="14">IFERROR(P18*(1/Q18),"")</f>
        <v>0.44461273641993093</v>
      </c>
      <c r="S18" s="7">
        <f t="shared" ref="S18:S23" si="15">IFERROR(1/R18,"")</f>
        <v>2.2491483443594227</v>
      </c>
    </row>
    <row r="19" spans="1:19" x14ac:dyDescent="0.3">
      <c r="A19" s="1">
        <v>13</v>
      </c>
      <c r="B19" s="5">
        <v>0.64583333333333337</v>
      </c>
      <c r="C19" s="1" t="s">
        <v>21</v>
      </c>
      <c r="D19" s="1">
        <v>6</v>
      </c>
      <c r="E19" s="1">
        <v>2</v>
      </c>
      <c r="F19" s="1" t="s">
        <v>31</v>
      </c>
      <c r="G19" s="1">
        <v>62.82</v>
      </c>
      <c r="H19" s="1">
        <f>1+COUNTIFS(A:A,A19,G:G,"&gt;"&amp;G19)</f>
        <v>2</v>
      </c>
      <c r="I19" s="2">
        <f>AVERAGEIF(A:A,A19,G:G)</f>
        <v>51.828333333333326</v>
      </c>
      <c r="J19" s="2">
        <f t="shared" si="8"/>
        <v>10.991666666666674</v>
      </c>
      <c r="K19" s="2">
        <f t="shared" si="9"/>
        <v>100.99166666666667</v>
      </c>
      <c r="L19" s="2">
        <f t="shared" si="10"/>
        <v>428.16130267886348</v>
      </c>
      <c r="M19" s="2">
        <f>SUMIF(A:A,A19,L:L)</f>
        <v>1913.7600077775253</v>
      </c>
      <c r="N19" s="3">
        <f t="shared" si="11"/>
        <v>0.2237277928992219</v>
      </c>
      <c r="O19" s="6">
        <f t="shared" si="12"/>
        <v>4.4697173607324219</v>
      </c>
      <c r="P19" s="3">
        <f t="shared" si="13"/>
        <v>0.2237277928992219</v>
      </c>
      <c r="Q19" s="3">
        <f>IF(ISNUMBER(P19),SUMIF(A:A,A19,P:P),"")</f>
        <v>0.92795360187887699</v>
      </c>
      <c r="R19" s="3">
        <f t="shared" si="14"/>
        <v>0.24109803814137729</v>
      </c>
      <c r="S19" s="7">
        <f t="shared" si="15"/>
        <v>4.1476903242721983</v>
      </c>
    </row>
    <row r="20" spans="1:19" x14ac:dyDescent="0.3">
      <c r="A20" s="1">
        <v>13</v>
      </c>
      <c r="B20" s="5">
        <v>0.64583333333333337</v>
      </c>
      <c r="C20" s="1" t="s">
        <v>21</v>
      </c>
      <c r="D20" s="1">
        <v>6</v>
      </c>
      <c r="E20" s="1">
        <v>3</v>
      </c>
      <c r="F20" s="1" t="s">
        <v>32</v>
      </c>
      <c r="G20" s="1">
        <v>59.13</v>
      </c>
      <c r="H20" s="1">
        <f>1+COUNTIFS(A:A,A20,G:G,"&gt;"&amp;G20)</f>
        <v>3</v>
      </c>
      <c r="I20" s="2">
        <f>AVERAGEIF(A:A,A20,G:G)</f>
        <v>51.828333333333326</v>
      </c>
      <c r="J20" s="2">
        <f t="shared" si="8"/>
        <v>7.3016666666666765</v>
      </c>
      <c r="K20" s="2">
        <f t="shared" si="9"/>
        <v>97.301666666666677</v>
      </c>
      <c r="L20" s="2">
        <f t="shared" si="10"/>
        <v>343.12678004660279</v>
      </c>
      <c r="M20" s="2">
        <f>SUMIF(A:A,A20,L:L)</f>
        <v>1913.7600077775253</v>
      </c>
      <c r="N20" s="3">
        <f t="shared" si="11"/>
        <v>0.17929457123784315</v>
      </c>
      <c r="O20" s="6">
        <f t="shared" si="12"/>
        <v>5.5774137113914639</v>
      </c>
      <c r="P20" s="3">
        <f t="shared" si="13"/>
        <v>0.17929457123784315</v>
      </c>
      <c r="Q20" s="3">
        <f>IF(ISNUMBER(P20),SUMIF(A:A,A20,P:P),"")</f>
        <v>0.92795360187887699</v>
      </c>
      <c r="R20" s="3">
        <f t="shared" si="14"/>
        <v>0.19321501729700269</v>
      </c>
      <c r="S20" s="7">
        <f t="shared" si="15"/>
        <v>5.1755811426543437</v>
      </c>
    </row>
    <row r="21" spans="1:19" x14ac:dyDescent="0.3">
      <c r="A21" s="1">
        <v>13</v>
      </c>
      <c r="B21" s="5">
        <v>0.64583333333333337</v>
      </c>
      <c r="C21" s="1" t="s">
        <v>21</v>
      </c>
      <c r="D21" s="1">
        <v>6</v>
      </c>
      <c r="E21" s="1">
        <v>1</v>
      </c>
      <c r="F21" s="1" t="s">
        <v>30</v>
      </c>
      <c r="G21" s="1">
        <v>51.34</v>
      </c>
      <c r="H21" s="1">
        <f>1+COUNTIFS(A:A,A21,G:G,"&gt;"&amp;G21)</f>
        <v>4</v>
      </c>
      <c r="I21" s="2">
        <f>AVERAGEIF(A:A,A21,G:G)</f>
        <v>51.828333333333326</v>
      </c>
      <c r="J21" s="2">
        <f t="shared" si="8"/>
        <v>-0.48833333333332263</v>
      </c>
      <c r="K21" s="2">
        <f t="shared" si="9"/>
        <v>89.511666666666684</v>
      </c>
      <c r="L21" s="2">
        <f t="shared" si="10"/>
        <v>215.01332436541642</v>
      </c>
      <c r="M21" s="2">
        <f>SUMIF(A:A,A21,L:L)</f>
        <v>1913.7600077775253</v>
      </c>
      <c r="N21" s="3">
        <f t="shared" si="11"/>
        <v>0.11235124753971332</v>
      </c>
      <c r="O21" s="6">
        <f t="shared" si="12"/>
        <v>8.9006577309835873</v>
      </c>
      <c r="P21" s="3">
        <f t="shared" si="13"/>
        <v>0.11235124753971332</v>
      </c>
      <c r="Q21" s="3">
        <f>IF(ISNUMBER(P21),SUMIF(A:A,A21,P:P),"")</f>
        <v>0.92795360187887699</v>
      </c>
      <c r="R21" s="3">
        <f t="shared" si="14"/>
        <v>0.12107420814168918</v>
      </c>
      <c r="S21" s="7">
        <f t="shared" si="15"/>
        <v>8.2593974005572903</v>
      </c>
    </row>
    <row r="22" spans="1:19" x14ac:dyDescent="0.3">
      <c r="A22" s="1">
        <v>13</v>
      </c>
      <c r="B22" s="5">
        <v>0.64583333333333337</v>
      </c>
      <c r="C22" s="1" t="s">
        <v>21</v>
      </c>
      <c r="D22" s="1">
        <v>6</v>
      </c>
      <c r="E22" s="1">
        <v>7</v>
      </c>
      <c r="F22" s="1" t="s">
        <v>34</v>
      </c>
      <c r="G22" s="1">
        <v>33.65</v>
      </c>
      <c r="H22" s="1">
        <f>1+COUNTIFS(A:A,A22,G:G,"&gt;"&amp;G22)</f>
        <v>5</v>
      </c>
      <c r="I22" s="2">
        <f>AVERAGEIF(A:A,A22,G:G)</f>
        <v>51.828333333333326</v>
      </c>
      <c r="J22" s="2">
        <f t="shared" si="8"/>
        <v>-18.178333333333327</v>
      </c>
      <c r="K22" s="2">
        <f t="shared" si="9"/>
        <v>71.821666666666673</v>
      </c>
      <c r="L22" s="2">
        <f t="shared" si="10"/>
        <v>74.388398831752255</v>
      </c>
      <c r="M22" s="2">
        <f>SUMIF(A:A,A22,L:L)</f>
        <v>1913.7600077775253</v>
      </c>
      <c r="N22" s="3">
        <f t="shared" si="11"/>
        <v>3.8870285996905368E-2</v>
      </c>
      <c r="O22" s="6">
        <f t="shared" si="12"/>
        <v>25.726592289020317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13</v>
      </c>
      <c r="B23" s="5">
        <v>0.64583333333333337</v>
      </c>
      <c r="C23" s="1" t="s">
        <v>21</v>
      </c>
      <c r="D23" s="1">
        <v>6</v>
      </c>
      <c r="E23" s="1">
        <v>8</v>
      </c>
      <c r="F23" s="1" t="s">
        <v>35</v>
      </c>
      <c r="G23" s="1">
        <v>31.01</v>
      </c>
      <c r="H23" s="1">
        <f>1+COUNTIFS(A:A,A23,G:G,"&gt;"&amp;G23)</f>
        <v>6</v>
      </c>
      <c r="I23" s="2">
        <f>AVERAGEIF(A:A,A23,G:G)</f>
        <v>51.828333333333326</v>
      </c>
      <c r="J23" s="2">
        <f t="shared" si="8"/>
        <v>-20.818333333333324</v>
      </c>
      <c r="K23" s="2">
        <f t="shared" si="9"/>
        <v>69.181666666666672</v>
      </c>
      <c r="L23" s="2">
        <f t="shared" si="10"/>
        <v>63.491116596870725</v>
      </c>
      <c r="M23" s="2">
        <f>SUMIF(A:A,A23,L:L)</f>
        <v>1913.7600077775253</v>
      </c>
      <c r="N23" s="3">
        <f t="shared" si="11"/>
        <v>3.3176112124217602E-2</v>
      </c>
      <c r="O23" s="6">
        <f t="shared" si="12"/>
        <v>30.142169650735806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17</v>
      </c>
      <c r="B25" s="5">
        <v>0.66666666666666663</v>
      </c>
      <c r="C25" s="1" t="s">
        <v>21</v>
      </c>
      <c r="D25" s="1">
        <v>7</v>
      </c>
      <c r="E25" s="1">
        <v>5</v>
      </c>
      <c r="F25" s="1" t="s">
        <v>39</v>
      </c>
      <c r="G25" s="1">
        <v>62.77</v>
      </c>
      <c r="H25" s="1">
        <f>1+COUNTIFS(A:A,A25,G:G,"&gt;"&amp;G25)</f>
        <v>1</v>
      </c>
      <c r="I25" s="2">
        <f>AVERAGEIF(A:A,A25,G:G)</f>
        <v>49.705000000000005</v>
      </c>
      <c r="J25" s="2">
        <f t="shared" ref="J25:J45" si="16">G25-I25</f>
        <v>13.064999999999998</v>
      </c>
      <c r="K25" s="2">
        <f t="shared" ref="K25:K45" si="17">90+J25</f>
        <v>103.065</v>
      </c>
      <c r="L25" s="2">
        <f t="shared" ref="L25:L45" si="18">EXP(0.06*K25)</f>
        <v>484.87930291614867</v>
      </c>
      <c r="M25" s="2">
        <f>SUMIF(A:A,A25,L:L)</f>
        <v>3014.4609204945441</v>
      </c>
      <c r="N25" s="3">
        <f t="shared" ref="N25:N45" si="19">L25/M25</f>
        <v>0.16085108273243121</v>
      </c>
      <c r="O25" s="6">
        <f t="shared" ref="O25:O45" si="20">1/N25</f>
        <v>6.2169304863396944</v>
      </c>
      <c r="P25" s="3">
        <f t="shared" ref="P25:P45" si="21">IF(O25&gt;21,"",N25)</f>
        <v>0.16085108273243121</v>
      </c>
      <c r="Q25" s="3">
        <f>IF(ISNUMBER(P25),SUMIF(A:A,A25,P:P),"")</f>
        <v>0.8838773006234717</v>
      </c>
      <c r="R25" s="3">
        <f t="shared" ref="R25:R45" si="22">IFERROR(P25*(1/Q25),"")</f>
        <v>0.18198349773092901</v>
      </c>
      <c r="S25" s="7">
        <f t="shared" ref="S25:S45" si="23">IFERROR(1/R25,"")</f>
        <v>5.4950037364296964</v>
      </c>
    </row>
    <row r="26" spans="1:19" x14ac:dyDescent="0.3">
      <c r="A26" s="1">
        <v>17</v>
      </c>
      <c r="B26" s="5">
        <v>0.66666666666666663</v>
      </c>
      <c r="C26" s="1" t="s">
        <v>21</v>
      </c>
      <c r="D26" s="1">
        <v>7</v>
      </c>
      <c r="E26" s="1">
        <v>11</v>
      </c>
      <c r="F26" s="1" t="s">
        <v>44</v>
      </c>
      <c r="G26" s="1">
        <v>60.06</v>
      </c>
      <c r="H26" s="1">
        <f>1+COUNTIFS(A:A,A26,G:G,"&gt;"&amp;G26)</f>
        <v>2</v>
      </c>
      <c r="I26" s="2">
        <f>AVERAGEIF(A:A,A26,G:G)</f>
        <v>49.705000000000005</v>
      </c>
      <c r="J26" s="2">
        <f t="shared" si="16"/>
        <v>10.354999999999997</v>
      </c>
      <c r="K26" s="2">
        <f t="shared" si="17"/>
        <v>100.35499999999999</v>
      </c>
      <c r="L26" s="2">
        <f t="shared" si="18"/>
        <v>412.11399583577878</v>
      </c>
      <c r="M26" s="2">
        <f>SUMIF(A:A,A26,L:L)</f>
        <v>3014.4609204945441</v>
      </c>
      <c r="N26" s="3">
        <f t="shared" si="19"/>
        <v>0.13671233653550516</v>
      </c>
      <c r="O26" s="6">
        <f t="shared" si="20"/>
        <v>7.3146288428790989</v>
      </c>
      <c r="P26" s="3">
        <f t="shared" si="21"/>
        <v>0.13671233653550516</v>
      </c>
      <c r="Q26" s="3">
        <f>IF(ISNUMBER(P26),SUMIF(A:A,A26,P:P),"")</f>
        <v>0.8838773006234717</v>
      </c>
      <c r="R26" s="3">
        <f t="shared" si="22"/>
        <v>0.15467343311008289</v>
      </c>
      <c r="S26" s="7">
        <f t="shared" si="23"/>
        <v>6.4652343967065651</v>
      </c>
    </row>
    <row r="27" spans="1:19" x14ac:dyDescent="0.3">
      <c r="A27" s="1">
        <v>17</v>
      </c>
      <c r="B27" s="5">
        <v>0.66666666666666663</v>
      </c>
      <c r="C27" s="1" t="s">
        <v>21</v>
      </c>
      <c r="D27" s="1">
        <v>7</v>
      </c>
      <c r="E27" s="1">
        <v>10</v>
      </c>
      <c r="F27" s="1" t="s">
        <v>43</v>
      </c>
      <c r="G27" s="1">
        <v>59.37</v>
      </c>
      <c r="H27" s="1">
        <f>1+COUNTIFS(A:A,A27,G:G,"&gt;"&amp;G27)</f>
        <v>3</v>
      </c>
      <c r="I27" s="2">
        <f>AVERAGEIF(A:A,A27,G:G)</f>
        <v>49.705000000000005</v>
      </c>
      <c r="J27" s="2">
        <f t="shared" si="16"/>
        <v>9.664999999999992</v>
      </c>
      <c r="K27" s="2">
        <f t="shared" si="17"/>
        <v>99.664999999999992</v>
      </c>
      <c r="L27" s="2">
        <f t="shared" si="18"/>
        <v>395.40082609564388</v>
      </c>
      <c r="M27" s="2">
        <f>SUMIF(A:A,A27,L:L)</f>
        <v>3014.4609204945441</v>
      </c>
      <c r="N27" s="3">
        <f t="shared" si="19"/>
        <v>0.13116800533303166</v>
      </c>
      <c r="O27" s="6">
        <f t="shared" si="20"/>
        <v>7.623810375563993</v>
      </c>
      <c r="P27" s="3">
        <f t="shared" si="21"/>
        <v>0.13116800533303166</v>
      </c>
      <c r="Q27" s="3">
        <f>IF(ISNUMBER(P27),SUMIF(A:A,A27,P:P),"")</f>
        <v>0.8838773006234717</v>
      </c>
      <c r="R27" s="3">
        <f t="shared" si="22"/>
        <v>0.14840069457662058</v>
      </c>
      <c r="S27" s="7">
        <f t="shared" si="23"/>
        <v>6.7385129352187176</v>
      </c>
    </row>
    <row r="28" spans="1:19" x14ac:dyDescent="0.3">
      <c r="A28" s="1">
        <v>17</v>
      </c>
      <c r="B28" s="5">
        <v>0.66666666666666663</v>
      </c>
      <c r="C28" s="1" t="s">
        <v>21</v>
      </c>
      <c r="D28" s="1">
        <v>7</v>
      </c>
      <c r="E28" s="1">
        <v>7</v>
      </c>
      <c r="F28" s="1" t="s">
        <v>41</v>
      </c>
      <c r="G28" s="1">
        <v>57.15</v>
      </c>
      <c r="H28" s="1">
        <f>1+COUNTIFS(A:A,A28,G:G,"&gt;"&amp;G28)</f>
        <v>4</v>
      </c>
      <c r="I28" s="2">
        <f>AVERAGEIF(A:A,A28,G:G)</f>
        <v>49.705000000000005</v>
      </c>
      <c r="J28" s="2">
        <f t="shared" si="16"/>
        <v>7.4449999999999932</v>
      </c>
      <c r="K28" s="2">
        <f t="shared" si="17"/>
        <v>97.444999999999993</v>
      </c>
      <c r="L28" s="2">
        <f t="shared" si="18"/>
        <v>346.09039563631057</v>
      </c>
      <c r="M28" s="2">
        <f>SUMIF(A:A,A28,L:L)</f>
        <v>3014.4609204945441</v>
      </c>
      <c r="N28" s="3">
        <f t="shared" si="19"/>
        <v>0.11481004556513937</v>
      </c>
      <c r="O28" s="6">
        <f t="shared" si="20"/>
        <v>8.7100392224183345</v>
      </c>
      <c r="P28" s="3">
        <f t="shared" si="21"/>
        <v>0.11481004556513937</v>
      </c>
      <c r="Q28" s="3">
        <f>IF(ISNUMBER(P28),SUMIF(A:A,A28,P:P),"")</f>
        <v>0.8838773006234717</v>
      </c>
      <c r="R28" s="3">
        <f t="shared" si="22"/>
        <v>0.12989364641919682</v>
      </c>
      <c r="S28" s="7">
        <f t="shared" si="23"/>
        <v>7.6986059562356797</v>
      </c>
    </row>
    <row r="29" spans="1:19" x14ac:dyDescent="0.3">
      <c r="A29" s="1">
        <v>17</v>
      </c>
      <c r="B29" s="5">
        <v>0.66666666666666663</v>
      </c>
      <c r="C29" s="1" t="s">
        <v>21</v>
      </c>
      <c r="D29" s="1">
        <v>7</v>
      </c>
      <c r="E29" s="1">
        <v>15</v>
      </c>
      <c r="F29" s="1" t="s">
        <v>20</v>
      </c>
      <c r="G29" s="1">
        <v>53.68</v>
      </c>
      <c r="H29" s="1">
        <f>1+COUNTIFS(A:A,A29,G:G,"&gt;"&amp;G29)</f>
        <v>5</v>
      </c>
      <c r="I29" s="2">
        <f>AVERAGEIF(A:A,A29,G:G)</f>
        <v>49.705000000000005</v>
      </c>
      <c r="J29" s="2">
        <f t="shared" si="16"/>
        <v>3.9749999999999943</v>
      </c>
      <c r="K29" s="2">
        <f t="shared" si="17"/>
        <v>93.974999999999994</v>
      </c>
      <c r="L29" s="2">
        <f t="shared" si="18"/>
        <v>281.04084088486195</v>
      </c>
      <c r="M29" s="2">
        <f>SUMIF(A:A,A29,L:L)</f>
        <v>3014.4609204945441</v>
      </c>
      <c r="N29" s="3">
        <f t="shared" si="19"/>
        <v>9.323087885271214E-2</v>
      </c>
      <c r="O29" s="6">
        <f t="shared" si="20"/>
        <v>10.726059995420814</v>
      </c>
      <c r="P29" s="3">
        <f t="shared" si="21"/>
        <v>9.323087885271214E-2</v>
      </c>
      <c r="Q29" s="3">
        <f>IF(ISNUMBER(P29),SUMIF(A:A,A29,P:P),"")</f>
        <v>0.8838773006234717</v>
      </c>
      <c r="R29" s="3">
        <f t="shared" si="22"/>
        <v>0.10547943564898511</v>
      </c>
      <c r="S29" s="7">
        <f t="shared" si="23"/>
        <v>9.4805209550779548</v>
      </c>
    </row>
    <row r="30" spans="1:19" x14ac:dyDescent="0.3">
      <c r="A30" s="1">
        <v>17</v>
      </c>
      <c r="B30" s="5">
        <v>0.66666666666666663</v>
      </c>
      <c r="C30" s="1" t="s">
        <v>21</v>
      </c>
      <c r="D30" s="1">
        <v>7</v>
      </c>
      <c r="E30" s="1">
        <v>6</v>
      </c>
      <c r="F30" s="1" t="s">
        <v>40</v>
      </c>
      <c r="G30" s="1">
        <v>50.12</v>
      </c>
      <c r="H30" s="1">
        <f>1+COUNTIFS(A:A,A30,G:G,"&gt;"&amp;G30)</f>
        <v>6</v>
      </c>
      <c r="I30" s="2">
        <f>AVERAGEIF(A:A,A30,G:G)</f>
        <v>49.705000000000005</v>
      </c>
      <c r="J30" s="2">
        <f t="shared" si="16"/>
        <v>0.41499999999999204</v>
      </c>
      <c r="K30" s="2">
        <f t="shared" si="17"/>
        <v>90.414999999999992</v>
      </c>
      <c r="L30" s="2">
        <f t="shared" si="18"/>
        <v>226.98864631566511</v>
      </c>
      <c r="M30" s="2">
        <f>SUMIF(A:A,A30,L:L)</f>
        <v>3014.4609204945441</v>
      </c>
      <c r="N30" s="3">
        <f t="shared" si="19"/>
        <v>7.5299913418159684E-2</v>
      </c>
      <c r="O30" s="6">
        <f t="shared" si="20"/>
        <v>13.280227753340753</v>
      </c>
      <c r="P30" s="3">
        <f t="shared" si="21"/>
        <v>7.5299913418159684E-2</v>
      </c>
      <c r="Q30" s="3">
        <f>IF(ISNUMBER(P30),SUMIF(A:A,A30,P:P),"")</f>
        <v>0.8838773006234717</v>
      </c>
      <c r="R30" s="3">
        <f t="shared" si="22"/>
        <v>8.5192722298722282E-2</v>
      </c>
      <c r="S30" s="7">
        <f t="shared" si="23"/>
        <v>11.738091858287735</v>
      </c>
    </row>
    <row r="31" spans="1:19" x14ac:dyDescent="0.3">
      <c r="A31" s="1">
        <v>17</v>
      </c>
      <c r="B31" s="5">
        <v>0.66666666666666663</v>
      </c>
      <c r="C31" s="1" t="s">
        <v>21</v>
      </c>
      <c r="D31" s="1">
        <v>7</v>
      </c>
      <c r="E31" s="1">
        <v>13</v>
      </c>
      <c r="F31" s="1" t="s">
        <v>46</v>
      </c>
      <c r="G31" s="1">
        <v>48.01</v>
      </c>
      <c r="H31" s="1">
        <f>1+COUNTIFS(A:A,A31,G:G,"&gt;"&amp;G31)</f>
        <v>7</v>
      </c>
      <c r="I31" s="2">
        <f>AVERAGEIF(A:A,A31,G:G)</f>
        <v>49.705000000000005</v>
      </c>
      <c r="J31" s="2">
        <f t="shared" si="16"/>
        <v>-1.6950000000000074</v>
      </c>
      <c r="K31" s="2">
        <f t="shared" si="17"/>
        <v>88.304999999999993</v>
      </c>
      <c r="L31" s="2">
        <f t="shared" si="18"/>
        <v>199.99652672055205</v>
      </c>
      <c r="M31" s="2">
        <f>SUMIF(A:A,A31,L:L)</f>
        <v>3014.4609204945441</v>
      </c>
      <c r="N31" s="3">
        <f t="shared" si="19"/>
        <v>6.6345702264981155E-2</v>
      </c>
      <c r="O31" s="6">
        <f t="shared" si="20"/>
        <v>15.072566358647528</v>
      </c>
      <c r="P31" s="3">
        <f t="shared" si="21"/>
        <v>6.6345702264981155E-2</v>
      </c>
      <c r="Q31" s="3">
        <f>IF(ISNUMBER(P31),SUMIF(A:A,A31,P:P),"")</f>
        <v>0.8838773006234717</v>
      </c>
      <c r="R31" s="3">
        <f t="shared" si="22"/>
        <v>7.5062118031747227E-2</v>
      </c>
      <c r="S31" s="7">
        <f t="shared" si="23"/>
        <v>13.322299266549525</v>
      </c>
    </row>
    <row r="32" spans="1:19" x14ac:dyDescent="0.3">
      <c r="A32" s="1">
        <v>17</v>
      </c>
      <c r="B32" s="5">
        <v>0.66666666666666663</v>
      </c>
      <c r="C32" s="1" t="s">
        <v>21</v>
      </c>
      <c r="D32" s="1">
        <v>7</v>
      </c>
      <c r="E32" s="1">
        <v>12</v>
      </c>
      <c r="F32" s="1" t="s">
        <v>45</v>
      </c>
      <c r="G32" s="1">
        <v>45.5</v>
      </c>
      <c r="H32" s="1">
        <f>1+COUNTIFS(A:A,A32,G:G,"&gt;"&amp;G32)</f>
        <v>8</v>
      </c>
      <c r="I32" s="2">
        <f>AVERAGEIF(A:A,A32,G:G)</f>
        <v>49.705000000000005</v>
      </c>
      <c r="J32" s="2">
        <f t="shared" si="16"/>
        <v>-4.2050000000000054</v>
      </c>
      <c r="K32" s="2">
        <f t="shared" si="17"/>
        <v>85.794999999999987</v>
      </c>
      <c r="L32" s="2">
        <f t="shared" si="18"/>
        <v>172.03535362095596</v>
      </c>
      <c r="M32" s="2">
        <f>SUMIF(A:A,A32,L:L)</f>
        <v>3014.4609204945441</v>
      </c>
      <c r="N32" s="3">
        <f t="shared" si="19"/>
        <v>5.7070022852620798E-2</v>
      </c>
      <c r="O32" s="6">
        <f t="shared" si="20"/>
        <v>17.522333968262597</v>
      </c>
      <c r="P32" s="3">
        <f t="shared" si="21"/>
        <v>5.7070022852620798E-2</v>
      </c>
      <c r="Q32" s="3">
        <f>IF(ISNUMBER(P32),SUMIF(A:A,A32,P:P),"")</f>
        <v>0.8838773006234717</v>
      </c>
      <c r="R32" s="3">
        <f t="shared" si="22"/>
        <v>6.4567811405909628E-2</v>
      </c>
      <c r="S32" s="7">
        <f t="shared" si="23"/>
        <v>15.487593248490905</v>
      </c>
    </row>
    <row r="33" spans="1:19" x14ac:dyDescent="0.3">
      <c r="A33" s="1">
        <v>17</v>
      </c>
      <c r="B33" s="5">
        <v>0.66666666666666663</v>
      </c>
      <c r="C33" s="1" t="s">
        <v>21</v>
      </c>
      <c r="D33" s="1">
        <v>7</v>
      </c>
      <c r="E33" s="1">
        <v>9</v>
      </c>
      <c r="F33" s="1" t="s">
        <v>42</v>
      </c>
      <c r="G33" s="1">
        <v>42.75</v>
      </c>
      <c r="H33" s="1">
        <f>1+COUNTIFS(A:A,A33,G:G,"&gt;"&amp;G33)</f>
        <v>9</v>
      </c>
      <c r="I33" s="2">
        <f>AVERAGEIF(A:A,A33,G:G)</f>
        <v>49.705000000000005</v>
      </c>
      <c r="J33" s="2">
        <f t="shared" si="16"/>
        <v>-6.9550000000000054</v>
      </c>
      <c r="K33" s="2">
        <f t="shared" si="17"/>
        <v>83.044999999999987</v>
      </c>
      <c r="L33" s="2">
        <f t="shared" si="18"/>
        <v>145.86769321574678</v>
      </c>
      <c r="M33" s="2">
        <f>SUMIF(A:A,A33,L:L)</f>
        <v>3014.4609204945441</v>
      </c>
      <c r="N33" s="3">
        <f t="shared" si="19"/>
        <v>4.8389313068890653E-2</v>
      </c>
      <c r="O33" s="6">
        <f t="shared" si="20"/>
        <v>20.665720105931758</v>
      </c>
      <c r="P33" s="3">
        <f t="shared" si="21"/>
        <v>4.8389313068890653E-2</v>
      </c>
      <c r="Q33" s="3">
        <f>IF(ISNUMBER(P33),SUMIF(A:A,A33,P:P),"")</f>
        <v>0.8838773006234717</v>
      </c>
      <c r="R33" s="3">
        <f t="shared" si="22"/>
        <v>5.4746640777806686E-2</v>
      </c>
      <c r="S33" s="7">
        <f t="shared" si="23"/>
        <v>18.265960902671168</v>
      </c>
    </row>
    <row r="34" spans="1:19" x14ac:dyDescent="0.3">
      <c r="A34" s="1">
        <v>17</v>
      </c>
      <c r="B34" s="5">
        <v>0.66666666666666663</v>
      </c>
      <c r="C34" s="1" t="s">
        <v>21</v>
      </c>
      <c r="D34" s="1">
        <v>7</v>
      </c>
      <c r="E34" s="1">
        <v>4</v>
      </c>
      <c r="F34" s="1" t="s">
        <v>38</v>
      </c>
      <c r="G34" s="1">
        <v>39.549999999999997</v>
      </c>
      <c r="H34" s="1">
        <f>1+COUNTIFS(A:A,A34,G:G,"&gt;"&amp;G34)</f>
        <v>10</v>
      </c>
      <c r="I34" s="2">
        <f>AVERAGEIF(A:A,A34,G:G)</f>
        <v>49.705000000000005</v>
      </c>
      <c r="J34" s="2">
        <f t="shared" si="16"/>
        <v>-10.155000000000008</v>
      </c>
      <c r="K34" s="2">
        <f t="shared" si="17"/>
        <v>79.844999999999999</v>
      </c>
      <c r="L34" s="2">
        <f t="shared" si="18"/>
        <v>120.3856091019935</v>
      </c>
      <c r="M34" s="2">
        <f>SUMIF(A:A,A34,L:L)</f>
        <v>3014.4609204945441</v>
      </c>
      <c r="N34" s="3">
        <f t="shared" si="19"/>
        <v>3.9936032437349812E-2</v>
      </c>
      <c r="O34" s="6">
        <f t="shared" si="20"/>
        <v>25.040043764206256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17</v>
      </c>
      <c r="B35" s="5">
        <v>0.66666666666666663</v>
      </c>
      <c r="C35" s="1" t="s">
        <v>21</v>
      </c>
      <c r="D35" s="1">
        <v>7</v>
      </c>
      <c r="E35" s="1">
        <v>1</v>
      </c>
      <c r="F35" s="1" t="s">
        <v>36</v>
      </c>
      <c r="G35" s="1">
        <v>39.4</v>
      </c>
      <c r="H35" s="1">
        <f>1+COUNTIFS(A:A,A35,G:G,"&gt;"&amp;G35)</f>
        <v>11</v>
      </c>
      <c r="I35" s="2">
        <f>AVERAGEIF(A:A,A35,G:G)</f>
        <v>49.705000000000005</v>
      </c>
      <c r="J35" s="2">
        <f t="shared" si="16"/>
        <v>-10.305000000000007</v>
      </c>
      <c r="K35" s="2">
        <f t="shared" si="17"/>
        <v>79.694999999999993</v>
      </c>
      <c r="L35" s="2">
        <f t="shared" si="18"/>
        <v>119.3069996432439</v>
      </c>
      <c r="M35" s="2">
        <f>SUMIF(A:A,A35,L:L)</f>
        <v>3014.4609204945441</v>
      </c>
      <c r="N35" s="3">
        <f t="shared" si="19"/>
        <v>3.9578220713397311E-2</v>
      </c>
      <c r="O35" s="6">
        <f t="shared" si="20"/>
        <v>25.266421329079552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>
        <v>17</v>
      </c>
      <c r="B36" s="5">
        <v>0.66666666666666663</v>
      </c>
      <c r="C36" s="1" t="s">
        <v>21</v>
      </c>
      <c r="D36" s="1">
        <v>7</v>
      </c>
      <c r="E36" s="1">
        <v>2</v>
      </c>
      <c r="F36" s="1" t="s">
        <v>37</v>
      </c>
      <c r="G36" s="1">
        <v>38.1</v>
      </c>
      <c r="H36" s="1">
        <f>1+COUNTIFS(A:A,A36,G:G,"&gt;"&amp;G36)</f>
        <v>12</v>
      </c>
      <c r="I36" s="2">
        <f>AVERAGEIF(A:A,A36,G:G)</f>
        <v>49.705000000000005</v>
      </c>
      <c r="J36" s="2">
        <f t="shared" si="16"/>
        <v>-11.605000000000004</v>
      </c>
      <c r="K36" s="2">
        <f t="shared" si="17"/>
        <v>78.394999999999996</v>
      </c>
      <c r="L36" s="2">
        <f t="shared" si="18"/>
        <v>110.35473050764331</v>
      </c>
      <c r="M36" s="2">
        <f>SUMIF(A:A,A36,L:L)</f>
        <v>3014.4609204945441</v>
      </c>
      <c r="N36" s="3">
        <f t="shared" si="19"/>
        <v>3.6608446225781167E-2</v>
      </c>
      <c r="O36" s="6">
        <f t="shared" si="20"/>
        <v>27.316100602372984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21</v>
      </c>
      <c r="B38" s="5">
        <v>0.6875</v>
      </c>
      <c r="C38" s="1" t="s">
        <v>21</v>
      </c>
      <c r="D38" s="1">
        <v>8</v>
      </c>
      <c r="E38" s="1">
        <v>6</v>
      </c>
      <c r="F38" s="1" t="s">
        <v>52</v>
      </c>
      <c r="G38" s="1">
        <v>63.22</v>
      </c>
      <c r="H38" s="1">
        <f>1+COUNTIFS(A:A,A38,G:G,"&gt;"&amp;G38)</f>
        <v>1</v>
      </c>
      <c r="I38" s="2">
        <f>AVERAGEIF(A:A,A38,G:G)</f>
        <v>48.388333333333343</v>
      </c>
      <c r="J38" s="2">
        <f t="shared" si="16"/>
        <v>14.831666666666656</v>
      </c>
      <c r="K38" s="2">
        <f t="shared" si="17"/>
        <v>104.83166666666665</v>
      </c>
      <c r="L38" s="2">
        <f t="shared" si="18"/>
        <v>539.09941644741048</v>
      </c>
      <c r="M38" s="2">
        <f>SUMIF(A:A,A38,L:L)</f>
        <v>3199.8155397419696</v>
      </c>
      <c r="N38" s="3">
        <f t="shared" si="19"/>
        <v>0.16847827937321755</v>
      </c>
      <c r="O38" s="6">
        <f t="shared" si="20"/>
        <v>5.9354832190847198</v>
      </c>
      <c r="P38" s="3">
        <f t="shared" si="21"/>
        <v>0.16847827937321755</v>
      </c>
      <c r="Q38" s="3">
        <f>IF(ISNUMBER(P38),SUMIF(A:A,A38,P:P),"")</f>
        <v>0.95452030076431249</v>
      </c>
      <c r="R38" s="3">
        <f t="shared" si="22"/>
        <v>0.17650570578573554</v>
      </c>
      <c r="S38" s="7">
        <f t="shared" si="23"/>
        <v>5.6655392274622765</v>
      </c>
    </row>
    <row r="39" spans="1:19" x14ac:dyDescent="0.3">
      <c r="A39" s="1">
        <v>21</v>
      </c>
      <c r="B39" s="5">
        <v>0.6875</v>
      </c>
      <c r="C39" s="1" t="s">
        <v>21</v>
      </c>
      <c r="D39" s="1">
        <v>8</v>
      </c>
      <c r="E39" s="1">
        <v>12</v>
      </c>
      <c r="F39" s="1" t="s">
        <v>58</v>
      </c>
      <c r="G39" s="1">
        <v>63.16</v>
      </c>
      <c r="H39" s="1">
        <f>1+COUNTIFS(A:A,A39,G:G,"&gt;"&amp;G39)</f>
        <v>2</v>
      </c>
      <c r="I39" s="2">
        <f>AVERAGEIF(A:A,A39,G:G)</f>
        <v>48.388333333333343</v>
      </c>
      <c r="J39" s="2">
        <f t="shared" si="16"/>
        <v>14.771666666666654</v>
      </c>
      <c r="K39" s="2">
        <f t="shared" si="17"/>
        <v>104.77166666666665</v>
      </c>
      <c r="L39" s="2">
        <f t="shared" si="18"/>
        <v>537.16214772415162</v>
      </c>
      <c r="M39" s="2">
        <f>SUMIF(A:A,A39,L:L)</f>
        <v>3199.8155397419696</v>
      </c>
      <c r="N39" s="3">
        <f t="shared" si="19"/>
        <v>0.16787284799781549</v>
      </c>
      <c r="O39" s="6">
        <f t="shared" si="20"/>
        <v>5.9568894668005683</v>
      </c>
      <c r="P39" s="3">
        <f t="shared" si="21"/>
        <v>0.16787284799781549</v>
      </c>
      <c r="Q39" s="3">
        <f>IF(ISNUMBER(P39),SUMIF(A:A,A39,P:P),"")</f>
        <v>0.95452030076431249</v>
      </c>
      <c r="R39" s="3">
        <f t="shared" si="22"/>
        <v>0.17587142763060645</v>
      </c>
      <c r="S39" s="7">
        <f t="shared" si="23"/>
        <v>5.6859719254702439</v>
      </c>
    </row>
    <row r="40" spans="1:19" x14ac:dyDescent="0.3">
      <c r="A40" s="1">
        <v>21</v>
      </c>
      <c r="B40" s="5">
        <v>0.6875</v>
      </c>
      <c r="C40" s="1" t="s">
        <v>21</v>
      </c>
      <c r="D40" s="1">
        <v>8</v>
      </c>
      <c r="E40" s="1">
        <v>10</v>
      </c>
      <c r="F40" s="1" t="s">
        <v>56</v>
      </c>
      <c r="G40" s="1">
        <v>60.31</v>
      </c>
      <c r="H40" s="1">
        <f>1+COUNTIFS(A:A,A40,G:G,"&gt;"&amp;G40)</f>
        <v>3</v>
      </c>
      <c r="I40" s="2">
        <f>AVERAGEIF(A:A,A40,G:G)</f>
        <v>48.388333333333343</v>
      </c>
      <c r="J40" s="2">
        <f t="shared" si="16"/>
        <v>11.92166666666666</v>
      </c>
      <c r="K40" s="2">
        <f t="shared" si="17"/>
        <v>101.92166666666665</v>
      </c>
      <c r="L40" s="2">
        <f t="shared" si="18"/>
        <v>452.73184655426411</v>
      </c>
      <c r="M40" s="2">
        <f>SUMIF(A:A,A40,L:L)</f>
        <v>3199.8155397419696</v>
      </c>
      <c r="N40" s="3">
        <f t="shared" si="19"/>
        <v>0.1414868578926809</v>
      </c>
      <c r="O40" s="6">
        <f t="shared" si="20"/>
        <v>7.0677942453037534</v>
      </c>
      <c r="P40" s="3">
        <f t="shared" si="21"/>
        <v>0.1414868578926809</v>
      </c>
      <c r="Q40" s="3">
        <f>IF(ISNUMBER(P40),SUMIF(A:A,A40,P:P),"")</f>
        <v>0.95452030076431249</v>
      </c>
      <c r="R40" s="3">
        <f t="shared" si="22"/>
        <v>0.14822823336432783</v>
      </c>
      <c r="S40" s="7">
        <f t="shared" si="23"/>
        <v>6.7463530887676155</v>
      </c>
    </row>
    <row r="41" spans="1:19" x14ac:dyDescent="0.3">
      <c r="A41" s="1">
        <v>21</v>
      </c>
      <c r="B41" s="5">
        <v>0.6875</v>
      </c>
      <c r="C41" s="1" t="s">
        <v>21</v>
      </c>
      <c r="D41" s="1">
        <v>8</v>
      </c>
      <c r="E41" s="1">
        <v>4</v>
      </c>
      <c r="F41" s="1" t="s">
        <v>50</v>
      </c>
      <c r="G41" s="1">
        <v>52.09</v>
      </c>
      <c r="H41" s="1">
        <f>1+COUNTIFS(A:A,A41,G:G,"&gt;"&amp;G41)</f>
        <v>4</v>
      </c>
      <c r="I41" s="2">
        <f>AVERAGEIF(A:A,A41,G:G)</f>
        <v>48.388333333333343</v>
      </c>
      <c r="J41" s="2">
        <f t="shared" si="16"/>
        <v>3.7016666666666609</v>
      </c>
      <c r="K41" s="2">
        <f t="shared" si="17"/>
        <v>93.701666666666654</v>
      </c>
      <c r="L41" s="2">
        <f t="shared" si="18"/>
        <v>276.46935970172399</v>
      </c>
      <c r="M41" s="2">
        <f>SUMIF(A:A,A41,L:L)</f>
        <v>3199.8155397419696</v>
      </c>
      <c r="N41" s="3">
        <f t="shared" si="19"/>
        <v>8.6401655429180851E-2</v>
      </c>
      <c r="O41" s="6">
        <f t="shared" si="20"/>
        <v>11.573852318369644</v>
      </c>
      <c r="P41" s="3">
        <f t="shared" si="21"/>
        <v>8.6401655429180851E-2</v>
      </c>
      <c r="Q41" s="3">
        <f>IF(ISNUMBER(P41),SUMIF(A:A,A41,P:P),"")</f>
        <v>0.95452030076431249</v>
      </c>
      <c r="R41" s="3">
        <f t="shared" si="22"/>
        <v>9.0518405276447764E-2</v>
      </c>
      <c r="S41" s="7">
        <f t="shared" si="23"/>
        <v>11.047476995931929</v>
      </c>
    </row>
    <row r="42" spans="1:19" x14ac:dyDescent="0.3">
      <c r="A42" s="1">
        <v>21</v>
      </c>
      <c r="B42" s="5">
        <v>0.6875</v>
      </c>
      <c r="C42" s="1" t="s">
        <v>21</v>
      </c>
      <c r="D42" s="1">
        <v>8</v>
      </c>
      <c r="E42" s="1">
        <v>1</v>
      </c>
      <c r="F42" s="1" t="s">
        <v>47</v>
      </c>
      <c r="G42" s="1">
        <v>50.57</v>
      </c>
      <c r="H42" s="1">
        <f>1+COUNTIFS(A:A,A42,G:G,"&gt;"&amp;G42)</f>
        <v>5</v>
      </c>
      <c r="I42" s="2">
        <f>AVERAGEIF(A:A,A42,G:G)</f>
        <v>48.388333333333343</v>
      </c>
      <c r="J42" s="2">
        <f t="shared" si="16"/>
        <v>2.1816666666666578</v>
      </c>
      <c r="K42" s="2">
        <f t="shared" si="17"/>
        <v>92.181666666666658</v>
      </c>
      <c r="L42" s="2">
        <f t="shared" si="18"/>
        <v>252.37094269235999</v>
      </c>
      <c r="M42" s="2">
        <f>SUMIF(A:A,A42,L:L)</f>
        <v>3199.8155397419696</v>
      </c>
      <c r="N42" s="3">
        <f t="shared" si="19"/>
        <v>7.8870465987145921E-2</v>
      </c>
      <c r="O42" s="6">
        <f t="shared" si="20"/>
        <v>12.679017265638789</v>
      </c>
      <c r="P42" s="3">
        <f t="shared" si="21"/>
        <v>7.8870465987145921E-2</v>
      </c>
      <c r="Q42" s="3">
        <f>IF(ISNUMBER(P42),SUMIF(A:A,A42,P:P),"")</f>
        <v>0.95452030076431249</v>
      </c>
      <c r="R42" s="3">
        <f t="shared" si="22"/>
        <v>8.2628379851106382E-2</v>
      </c>
      <c r="S42" s="7">
        <f t="shared" si="23"/>
        <v>12.102379373793449</v>
      </c>
    </row>
    <row r="43" spans="1:19" x14ac:dyDescent="0.3">
      <c r="A43" s="1">
        <v>21</v>
      </c>
      <c r="B43" s="5">
        <v>0.6875</v>
      </c>
      <c r="C43" s="1" t="s">
        <v>21</v>
      </c>
      <c r="D43" s="1">
        <v>8</v>
      </c>
      <c r="E43" s="1">
        <v>3</v>
      </c>
      <c r="F43" s="1" t="s">
        <v>49</v>
      </c>
      <c r="G43" s="1">
        <v>48.48</v>
      </c>
      <c r="H43" s="1">
        <f>1+COUNTIFS(A:A,A43,G:G,"&gt;"&amp;G43)</f>
        <v>6</v>
      </c>
      <c r="I43" s="2">
        <f>AVERAGEIF(A:A,A43,G:G)</f>
        <v>48.388333333333343</v>
      </c>
      <c r="J43" s="2">
        <f t="shared" si="16"/>
        <v>9.1666666666654351E-2</v>
      </c>
      <c r="K43" s="2">
        <f t="shared" si="17"/>
        <v>90.091666666666654</v>
      </c>
      <c r="L43" s="2">
        <f t="shared" si="18"/>
        <v>222.6275064132214</v>
      </c>
      <c r="M43" s="2">
        <f>SUMIF(A:A,A43,L:L)</f>
        <v>3199.8155397419696</v>
      </c>
      <c r="N43" s="3">
        <f t="shared" si="19"/>
        <v>6.9575106329777342E-2</v>
      </c>
      <c r="O43" s="6">
        <f t="shared" si="20"/>
        <v>14.372956834016531</v>
      </c>
      <c r="P43" s="3">
        <f t="shared" si="21"/>
        <v>6.9575106329777342E-2</v>
      </c>
      <c r="Q43" s="3">
        <f>IF(ISNUMBER(P43),SUMIF(A:A,A43,P:P),"")</f>
        <v>0.95452030076431249</v>
      </c>
      <c r="R43" s="3">
        <f t="shared" si="22"/>
        <v>7.2890127401236529E-2</v>
      </c>
      <c r="S43" s="7">
        <f t="shared" si="23"/>
        <v>13.719279080077937</v>
      </c>
    </row>
    <row r="44" spans="1:19" x14ac:dyDescent="0.3">
      <c r="A44" s="1">
        <v>21</v>
      </c>
      <c r="B44" s="5">
        <v>0.6875</v>
      </c>
      <c r="C44" s="1" t="s">
        <v>21</v>
      </c>
      <c r="D44" s="1">
        <v>8</v>
      </c>
      <c r="E44" s="1">
        <v>8</v>
      </c>
      <c r="F44" s="1" t="s">
        <v>54</v>
      </c>
      <c r="G44" s="1">
        <v>47.5</v>
      </c>
      <c r="H44" s="1">
        <f>1+COUNTIFS(A:A,A44,G:G,"&gt;"&amp;G44)</f>
        <v>7</v>
      </c>
      <c r="I44" s="2">
        <f>AVERAGEIF(A:A,A44,G:G)</f>
        <v>48.388333333333343</v>
      </c>
      <c r="J44" s="2">
        <f t="shared" si="16"/>
        <v>-0.88833333333334252</v>
      </c>
      <c r="K44" s="2">
        <f t="shared" si="17"/>
        <v>89.11166666666665</v>
      </c>
      <c r="L44" s="2">
        <f t="shared" si="18"/>
        <v>209.91443598549759</v>
      </c>
      <c r="M44" s="2">
        <f>SUMIF(A:A,A44,L:L)</f>
        <v>3199.8155397419696</v>
      </c>
      <c r="N44" s="3">
        <f t="shared" si="19"/>
        <v>6.5602042798512353E-2</v>
      </c>
      <c r="O44" s="6">
        <f t="shared" si="20"/>
        <v>15.243427755311863</v>
      </c>
      <c r="P44" s="3">
        <f t="shared" si="21"/>
        <v>6.5602042798512353E-2</v>
      </c>
      <c r="Q44" s="3">
        <f>IF(ISNUMBER(P44),SUMIF(A:A,A44,P:P),"")</f>
        <v>0.95452030076431249</v>
      </c>
      <c r="R44" s="3">
        <f t="shared" si="22"/>
        <v>6.8727760683542152E-2</v>
      </c>
      <c r="S44" s="7">
        <f t="shared" si="23"/>
        <v>14.550161245679352</v>
      </c>
    </row>
    <row r="45" spans="1:19" x14ac:dyDescent="0.3">
      <c r="A45" s="1">
        <v>21</v>
      </c>
      <c r="B45" s="5">
        <v>0.6875</v>
      </c>
      <c r="C45" s="1" t="s">
        <v>21</v>
      </c>
      <c r="D45" s="1">
        <v>8</v>
      </c>
      <c r="E45" s="1">
        <v>11</v>
      </c>
      <c r="F45" s="1" t="s">
        <v>57</v>
      </c>
      <c r="G45" s="1">
        <v>47.12</v>
      </c>
      <c r="H45" s="1">
        <f>1+COUNTIFS(A:A,A45,G:G,"&gt;"&amp;G45)</f>
        <v>8</v>
      </c>
      <c r="I45" s="2">
        <f>AVERAGEIF(A:A,A45,G:G)</f>
        <v>48.388333333333343</v>
      </c>
      <c r="J45" s="2">
        <f t="shared" si="16"/>
        <v>-1.2683333333333451</v>
      </c>
      <c r="K45" s="2">
        <f t="shared" si="17"/>
        <v>88.731666666666655</v>
      </c>
      <c r="L45" s="2">
        <f t="shared" si="18"/>
        <v>205.18253549477589</v>
      </c>
      <c r="M45" s="2">
        <f>SUMIF(A:A,A45,L:L)</f>
        <v>3199.8155397419696</v>
      </c>
      <c r="N45" s="3">
        <f t="shared" si="19"/>
        <v>6.4123238651226017E-2</v>
      </c>
      <c r="O45" s="6">
        <f t="shared" si="20"/>
        <v>15.594970264042962</v>
      </c>
      <c r="P45" s="3">
        <f t="shared" si="21"/>
        <v>6.4123238651226017E-2</v>
      </c>
      <c r="Q45" s="3">
        <f>IF(ISNUMBER(P45),SUMIF(A:A,A45,P:P),"")</f>
        <v>0.95452030076431249</v>
      </c>
      <c r="R45" s="3">
        <f t="shared" si="22"/>
        <v>6.7178496465586587E-2</v>
      </c>
      <c r="S45" s="7">
        <f t="shared" si="23"/>
        <v>14.885715706844797</v>
      </c>
    </row>
    <row r="46" spans="1:19" x14ac:dyDescent="0.3">
      <c r="A46" s="1">
        <v>21</v>
      </c>
      <c r="B46" s="5">
        <v>0.6875</v>
      </c>
      <c r="C46" s="1" t="s">
        <v>21</v>
      </c>
      <c r="D46" s="1">
        <v>8</v>
      </c>
      <c r="E46" s="1">
        <v>2</v>
      </c>
      <c r="F46" s="1" t="s">
        <v>48</v>
      </c>
      <c r="G46" s="1">
        <v>45.41</v>
      </c>
      <c r="H46" s="1">
        <f>1+COUNTIFS(A:A,A46,G:G,"&gt;"&amp;G46)</f>
        <v>9</v>
      </c>
      <c r="I46" s="2">
        <f>AVERAGEIF(A:A,A46,G:G)</f>
        <v>48.388333333333343</v>
      </c>
      <c r="J46" s="2">
        <f t="shared" ref="J46:J49" si="24">G46-I46</f>
        <v>-2.9783333333333459</v>
      </c>
      <c r="K46" s="2">
        <f t="shared" ref="K46:K49" si="25">90+J46</f>
        <v>87.021666666666647</v>
      </c>
      <c r="L46" s="2">
        <f t="shared" ref="L46:L49" si="26">EXP(0.06*K46)</f>
        <v>185.17475484709934</v>
      </c>
      <c r="M46" s="2">
        <f>SUMIF(A:A,A46,L:L)</f>
        <v>3199.8155397419696</v>
      </c>
      <c r="N46" s="3">
        <f t="shared" ref="N46:N49" si="27">L46/M46</f>
        <v>5.7870446763950548E-2</v>
      </c>
      <c r="O46" s="6">
        <f t="shared" ref="O46:O49" si="28">1/N46</f>
        <v>17.279977189029299</v>
      </c>
      <c r="P46" s="3">
        <f t="shared" ref="P46:P49" si="29">IF(O46&gt;21,"",N46)</f>
        <v>5.7870446763950548E-2</v>
      </c>
      <c r="Q46" s="3">
        <f>IF(ISNUMBER(P46),SUMIF(A:A,A46,P:P),"")</f>
        <v>0.95452030076431249</v>
      </c>
      <c r="R46" s="3">
        <f t="shared" ref="R46:R49" si="30">IFERROR(P46*(1/Q46),"")</f>
        <v>6.0627779961947355E-2</v>
      </c>
      <c r="S46" s="7">
        <f t="shared" ref="S46:S49" si="31">IFERROR(1/R46,"")</f>
        <v>16.494089023672707</v>
      </c>
    </row>
    <row r="47" spans="1:19" x14ac:dyDescent="0.3">
      <c r="A47" s="1">
        <v>21</v>
      </c>
      <c r="B47" s="5">
        <v>0.6875</v>
      </c>
      <c r="C47" s="1" t="s">
        <v>21</v>
      </c>
      <c r="D47" s="1">
        <v>8</v>
      </c>
      <c r="E47" s="1">
        <v>9</v>
      </c>
      <c r="F47" s="1" t="s">
        <v>55</v>
      </c>
      <c r="G47" s="1">
        <v>44.33</v>
      </c>
      <c r="H47" s="1">
        <f>1+COUNTIFS(A:A,A47,G:G,"&gt;"&amp;G47)</f>
        <v>10</v>
      </c>
      <c r="I47" s="2">
        <f>AVERAGEIF(A:A,A47,G:G)</f>
        <v>48.388333333333343</v>
      </c>
      <c r="J47" s="2">
        <f t="shared" si="24"/>
        <v>-4.0583333333333442</v>
      </c>
      <c r="K47" s="2">
        <f t="shared" si="25"/>
        <v>85.941666666666663</v>
      </c>
      <c r="L47" s="2">
        <f t="shared" si="26"/>
        <v>173.55594552432143</v>
      </c>
      <c r="M47" s="2">
        <f>SUMIF(A:A,A47,L:L)</f>
        <v>3199.8155397419696</v>
      </c>
      <c r="N47" s="3">
        <f t="shared" si="27"/>
        <v>5.423935954080554E-2</v>
      </c>
      <c r="O47" s="6">
        <f t="shared" si="28"/>
        <v>18.436795870490997</v>
      </c>
      <c r="P47" s="3">
        <f t="shared" si="29"/>
        <v>5.423935954080554E-2</v>
      </c>
      <c r="Q47" s="3">
        <f>IF(ISNUMBER(P47),SUMIF(A:A,A47,P:P),"")</f>
        <v>0.95452030076431249</v>
      </c>
      <c r="R47" s="3">
        <f t="shared" si="30"/>
        <v>5.6823683579463408E-2</v>
      </c>
      <c r="S47" s="7">
        <f t="shared" si="31"/>
        <v>17.598295939431303</v>
      </c>
    </row>
    <row r="48" spans="1:19" x14ac:dyDescent="0.3">
      <c r="A48" s="1">
        <v>21</v>
      </c>
      <c r="B48" s="5">
        <v>0.6875</v>
      </c>
      <c r="C48" s="1" t="s">
        <v>21</v>
      </c>
      <c r="D48" s="1">
        <v>8</v>
      </c>
      <c r="E48" s="1">
        <v>5</v>
      </c>
      <c r="F48" s="1" t="s">
        <v>51</v>
      </c>
      <c r="G48" s="1">
        <v>33.76</v>
      </c>
      <c r="H48" s="1">
        <f>1+COUNTIFS(A:A,A48,G:G,"&gt;"&amp;G48)</f>
        <v>11</v>
      </c>
      <c r="I48" s="2">
        <f>AVERAGEIF(A:A,A48,G:G)</f>
        <v>48.388333333333343</v>
      </c>
      <c r="J48" s="2">
        <f t="shared" si="24"/>
        <v>-14.628333333333345</v>
      </c>
      <c r="K48" s="2">
        <f t="shared" si="25"/>
        <v>75.371666666666655</v>
      </c>
      <c r="L48" s="2">
        <f t="shared" si="26"/>
        <v>92.047062944997563</v>
      </c>
      <c r="M48" s="2">
        <f>SUMIF(A:A,A48,L:L)</f>
        <v>3199.8155397419696</v>
      </c>
      <c r="N48" s="3">
        <f t="shared" si="27"/>
        <v>2.8766365373805315E-2</v>
      </c>
      <c r="O48" s="6">
        <f t="shared" si="28"/>
        <v>34.762820641588632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21</v>
      </c>
      <c r="B49" s="5">
        <v>0.6875</v>
      </c>
      <c r="C49" s="1" t="s">
        <v>21</v>
      </c>
      <c r="D49" s="1">
        <v>8</v>
      </c>
      <c r="E49" s="1">
        <v>7</v>
      </c>
      <c r="F49" s="1" t="s">
        <v>53</v>
      </c>
      <c r="G49" s="1">
        <v>24.71</v>
      </c>
      <c r="H49" s="1">
        <f>1+COUNTIFS(A:A,A49,G:G,"&gt;"&amp;G49)</f>
        <v>12</v>
      </c>
      <c r="I49" s="2">
        <f>AVERAGEIF(A:A,A49,G:G)</f>
        <v>48.388333333333343</v>
      </c>
      <c r="J49" s="2">
        <f t="shared" si="24"/>
        <v>-23.678333333333342</v>
      </c>
      <c r="K49" s="2">
        <f t="shared" si="25"/>
        <v>66.321666666666658</v>
      </c>
      <c r="L49" s="2">
        <f t="shared" si="26"/>
        <v>53.479585412146413</v>
      </c>
      <c r="M49" s="2">
        <f>SUMIF(A:A,A49,L:L)</f>
        <v>3199.8155397419696</v>
      </c>
      <c r="N49" s="3">
        <f t="shared" si="27"/>
        <v>1.6713333861882226E-2</v>
      </c>
      <c r="O49" s="6">
        <f t="shared" si="28"/>
        <v>59.832467194392642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</sheetData>
  <autoFilter ref="A7:S7" xr:uid="{00000000-0009-0000-0000-000000000000}"/>
  <sortState xmlns:xlrd2="http://schemas.microsoft.com/office/spreadsheetml/2017/richdata2" ref="A8:T49">
    <sortCondition ref="B8:B49"/>
    <sortCondition ref="H8:H4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12082022 -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2022-08-11T22:57:43Z</cp:lastPrinted>
  <dcterms:created xsi:type="dcterms:W3CDTF">2016-03-11T05:58:01Z</dcterms:created>
  <dcterms:modified xsi:type="dcterms:W3CDTF">2022-08-11T22:57:53Z</dcterms:modified>
</cp:coreProperties>
</file>