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16E7F2EB-B2DE-4142-A28A-94E8D969E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4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24052022 - PREMIUM'!$A$1:$S$11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 s="1"/>
  <c r="K20" i="1" s="1"/>
  <c r="L20" i="1" s="1"/>
  <c r="H22" i="1"/>
  <c r="I22" i="1"/>
  <c r="J22" i="1" s="1"/>
  <c r="K22" i="1" s="1"/>
  <c r="L22" i="1" s="1"/>
  <c r="H19" i="1"/>
  <c r="I19" i="1"/>
  <c r="J19" i="1" s="1"/>
  <c r="K19" i="1" s="1"/>
  <c r="L19" i="1" s="1"/>
  <c r="H21" i="1"/>
  <c r="I21" i="1"/>
  <c r="J21" i="1" s="1"/>
  <c r="K21" i="1" s="1"/>
  <c r="L21" i="1" s="1"/>
  <c r="H18" i="1"/>
  <c r="I18" i="1"/>
  <c r="J18" i="1" s="1"/>
  <c r="K18" i="1" s="1"/>
  <c r="L18" i="1" s="1"/>
  <c r="H23" i="1"/>
  <c r="I23" i="1"/>
  <c r="J23" i="1" s="1"/>
  <c r="K23" i="1" s="1"/>
  <c r="L23" i="1" s="1"/>
  <c r="H24" i="1"/>
  <c r="I24" i="1"/>
  <c r="J24" i="1" s="1"/>
  <c r="K24" i="1" s="1"/>
  <c r="L24" i="1" s="1"/>
  <c r="H25" i="1"/>
  <c r="I25" i="1"/>
  <c r="J25" i="1" s="1"/>
  <c r="K25" i="1" s="1"/>
  <c r="L25" i="1" s="1"/>
  <c r="H31" i="1"/>
  <c r="I31" i="1"/>
  <c r="J31" i="1" s="1"/>
  <c r="K31" i="1" s="1"/>
  <c r="L31" i="1" s="1"/>
  <c r="H28" i="1"/>
  <c r="I28" i="1"/>
  <c r="J28" i="1" s="1"/>
  <c r="K28" i="1" s="1"/>
  <c r="L28" i="1" s="1"/>
  <c r="H29" i="1"/>
  <c r="I29" i="1"/>
  <c r="J29" i="1" s="1"/>
  <c r="K29" i="1" s="1"/>
  <c r="L29" i="1" s="1"/>
  <c r="H26" i="1"/>
  <c r="I26" i="1"/>
  <c r="J26" i="1" s="1"/>
  <c r="K26" i="1" s="1"/>
  <c r="L26" i="1" s="1"/>
  <c r="H30" i="1"/>
  <c r="I30" i="1"/>
  <c r="J30" i="1" s="1"/>
  <c r="K30" i="1" s="1"/>
  <c r="L30" i="1" s="1"/>
  <c r="H32" i="1"/>
  <c r="I32" i="1"/>
  <c r="J32" i="1" s="1"/>
  <c r="K32" i="1" s="1"/>
  <c r="L32" i="1" s="1"/>
  <c r="H27" i="1"/>
  <c r="I27" i="1"/>
  <c r="J27" i="1" s="1"/>
  <c r="K27" i="1" s="1"/>
  <c r="L27" i="1" s="1"/>
  <c r="H4" i="1"/>
  <c r="I4" i="1"/>
  <c r="J4" i="1" s="1"/>
  <c r="K4" i="1" s="1"/>
  <c r="L4" i="1" s="1"/>
  <c r="H5" i="1"/>
  <c r="I5" i="1"/>
  <c r="J5" i="1" s="1"/>
  <c r="K5" i="1" s="1"/>
  <c r="L5" i="1" s="1"/>
  <c r="H3" i="1"/>
  <c r="I3" i="1"/>
  <c r="J3" i="1" s="1"/>
  <c r="K3" i="1" s="1"/>
  <c r="L3" i="1" s="1"/>
  <c r="H2" i="1"/>
  <c r="I2" i="1"/>
  <c r="J2" i="1" s="1"/>
  <c r="K2" i="1" s="1"/>
  <c r="L2" i="1" s="1"/>
  <c r="H7" i="1"/>
  <c r="I7" i="1"/>
  <c r="J7" i="1" s="1"/>
  <c r="K7" i="1" s="1"/>
  <c r="L7" i="1" s="1"/>
  <c r="H6" i="1"/>
  <c r="I6" i="1"/>
  <c r="J6" i="1" s="1"/>
  <c r="K6" i="1" s="1"/>
  <c r="L6" i="1" s="1"/>
  <c r="H11" i="1"/>
  <c r="I11" i="1"/>
  <c r="J11" i="1" s="1"/>
  <c r="K11" i="1" s="1"/>
  <c r="L11" i="1" s="1"/>
  <c r="H8" i="1"/>
  <c r="I8" i="1"/>
  <c r="J8" i="1" s="1"/>
  <c r="K8" i="1" s="1"/>
  <c r="L8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3" i="1"/>
  <c r="I13" i="1"/>
  <c r="J13" i="1" s="1"/>
  <c r="K13" i="1" s="1"/>
  <c r="L13" i="1" s="1"/>
  <c r="H17" i="1"/>
  <c r="I17" i="1"/>
  <c r="J17" i="1" s="1"/>
  <c r="K17" i="1" s="1"/>
  <c r="L17" i="1" s="1"/>
  <c r="H14" i="1"/>
  <c r="I14" i="1"/>
  <c r="J14" i="1" s="1"/>
  <c r="K14" i="1" s="1"/>
  <c r="L14" i="1" s="1"/>
  <c r="H16" i="1"/>
  <c r="I16" i="1"/>
  <c r="J16" i="1" s="1"/>
  <c r="K16" i="1" s="1"/>
  <c r="L16" i="1" s="1"/>
  <c r="H15" i="1"/>
  <c r="I15" i="1"/>
  <c r="J15" i="1" s="1"/>
  <c r="K15" i="1" s="1"/>
  <c r="L15" i="1" s="1"/>
  <c r="M27" i="1" l="1"/>
  <c r="N27" i="1" s="1"/>
  <c r="O27" i="1" s="1"/>
  <c r="P27" i="1" s="1"/>
  <c r="M19" i="1"/>
  <c r="N19" i="1" s="1"/>
  <c r="O19" i="1" s="1"/>
  <c r="P19" i="1" s="1"/>
  <c r="M18" i="1"/>
  <c r="N18" i="1" s="1"/>
  <c r="O18" i="1" s="1"/>
  <c r="P18" i="1" s="1"/>
  <c r="M23" i="1"/>
  <c r="N23" i="1" s="1"/>
  <c r="O23" i="1" s="1"/>
  <c r="P23" i="1" s="1"/>
  <c r="M22" i="1"/>
  <c r="N22" i="1" s="1"/>
  <c r="O22" i="1" s="1"/>
  <c r="P22" i="1" s="1"/>
  <c r="M21" i="1"/>
  <c r="N21" i="1" s="1"/>
  <c r="O21" i="1" s="1"/>
  <c r="P21" i="1" s="1"/>
  <c r="M24" i="1"/>
  <c r="N24" i="1" s="1"/>
  <c r="O24" i="1" s="1"/>
  <c r="P24" i="1" s="1"/>
  <c r="M30" i="1"/>
  <c r="N30" i="1" s="1"/>
  <c r="O30" i="1" s="1"/>
  <c r="P30" i="1" s="1"/>
  <c r="M28" i="1"/>
  <c r="N28" i="1" s="1"/>
  <c r="O28" i="1" s="1"/>
  <c r="P28" i="1" s="1"/>
  <c r="M26" i="1"/>
  <c r="N26" i="1" s="1"/>
  <c r="O26" i="1" s="1"/>
  <c r="P26" i="1" s="1"/>
  <c r="M31" i="1"/>
  <c r="N31" i="1" s="1"/>
  <c r="O31" i="1" s="1"/>
  <c r="P31" i="1" s="1"/>
  <c r="M32" i="1"/>
  <c r="N32" i="1" s="1"/>
  <c r="O32" i="1" s="1"/>
  <c r="P32" i="1" s="1"/>
  <c r="M29" i="1"/>
  <c r="N29" i="1" s="1"/>
  <c r="O29" i="1" s="1"/>
  <c r="P29" i="1" s="1"/>
  <c r="M20" i="1"/>
  <c r="N20" i="1" s="1"/>
  <c r="O20" i="1" s="1"/>
  <c r="P20" i="1" s="1"/>
  <c r="M25" i="1"/>
  <c r="N25" i="1" s="1"/>
  <c r="O25" i="1" s="1"/>
  <c r="P25" i="1" s="1"/>
  <c r="M12" i="1"/>
  <c r="N12" i="1" s="1"/>
  <c r="O12" i="1" s="1"/>
  <c r="P12" i="1" s="1"/>
  <c r="M15" i="1"/>
  <c r="N15" i="1" s="1"/>
  <c r="O15" i="1" s="1"/>
  <c r="P15" i="1" s="1"/>
  <c r="M11" i="1"/>
  <c r="N11" i="1" s="1"/>
  <c r="O11" i="1" s="1"/>
  <c r="P11" i="1" s="1"/>
  <c r="M9" i="1"/>
  <c r="N9" i="1" s="1"/>
  <c r="O9" i="1" s="1"/>
  <c r="P9" i="1" s="1"/>
  <c r="M8" i="1"/>
  <c r="N8" i="1" s="1"/>
  <c r="O8" i="1" s="1"/>
  <c r="P8" i="1" s="1"/>
  <c r="M10" i="1"/>
  <c r="N10" i="1" s="1"/>
  <c r="O10" i="1" s="1"/>
  <c r="P10" i="1" s="1"/>
  <c r="M16" i="1"/>
  <c r="N16" i="1" s="1"/>
  <c r="O16" i="1" s="1"/>
  <c r="P16" i="1" s="1"/>
  <c r="M17" i="1"/>
  <c r="N17" i="1" s="1"/>
  <c r="O17" i="1" s="1"/>
  <c r="P17" i="1" s="1"/>
  <c r="M13" i="1"/>
  <c r="N13" i="1" s="1"/>
  <c r="O13" i="1" s="1"/>
  <c r="P13" i="1" s="1"/>
  <c r="M3" i="1"/>
  <c r="N3" i="1" s="1"/>
  <c r="O3" i="1" s="1"/>
  <c r="P3" i="1" s="1"/>
  <c r="M2" i="1"/>
  <c r="N2" i="1" s="1"/>
  <c r="O2" i="1" s="1"/>
  <c r="P2" i="1" s="1"/>
  <c r="M14" i="1"/>
  <c r="N14" i="1" s="1"/>
  <c r="O14" i="1" s="1"/>
  <c r="P14" i="1" s="1"/>
  <c r="M6" i="1"/>
  <c r="N6" i="1" s="1"/>
  <c r="O6" i="1" s="1"/>
  <c r="P6" i="1" s="1"/>
  <c r="M7" i="1"/>
  <c r="N7" i="1" s="1"/>
  <c r="O7" i="1" s="1"/>
  <c r="P7" i="1" s="1"/>
  <c r="M4" i="1"/>
  <c r="N4" i="1" s="1"/>
  <c r="O4" i="1" s="1"/>
  <c r="P4" i="1" s="1"/>
  <c r="M5" i="1"/>
  <c r="N5" i="1" s="1"/>
  <c r="O5" i="1" s="1"/>
  <c r="P5" i="1" s="1"/>
  <c r="Q18" i="1" l="1"/>
  <c r="R18" i="1" s="1"/>
  <c r="S18" i="1" s="1"/>
  <c r="Q27" i="1"/>
  <c r="R27" i="1" s="1"/>
  <c r="S27" i="1" s="1"/>
  <c r="Q25" i="1"/>
  <c r="R25" i="1" s="1"/>
  <c r="S25" i="1" s="1"/>
  <c r="Q19" i="1"/>
  <c r="R19" i="1" s="1"/>
  <c r="S19" i="1" s="1"/>
  <c r="Q24" i="1"/>
  <c r="R24" i="1" s="1"/>
  <c r="S24" i="1" s="1"/>
  <c r="Q28" i="1"/>
  <c r="R28" i="1" s="1"/>
  <c r="S28" i="1" s="1"/>
  <c r="Q21" i="1"/>
  <c r="R21" i="1" s="1"/>
  <c r="S21" i="1" s="1"/>
  <c r="Q29" i="1"/>
  <c r="R29" i="1" s="1"/>
  <c r="S29" i="1" s="1"/>
  <c r="Q26" i="1"/>
  <c r="R26" i="1" s="1"/>
  <c r="S26" i="1" s="1"/>
  <c r="Q30" i="1"/>
  <c r="R30" i="1" s="1"/>
  <c r="S30" i="1" s="1"/>
  <c r="Q32" i="1"/>
  <c r="R32" i="1" s="1"/>
  <c r="S32" i="1" s="1"/>
  <c r="Q23" i="1"/>
  <c r="R23" i="1" s="1"/>
  <c r="S23" i="1" s="1"/>
  <c r="Q20" i="1"/>
  <c r="R20" i="1" s="1"/>
  <c r="S20" i="1" s="1"/>
  <c r="Q22" i="1"/>
  <c r="R22" i="1" s="1"/>
  <c r="S22" i="1" s="1"/>
  <c r="Q31" i="1"/>
  <c r="R31" i="1" s="1"/>
  <c r="S31" i="1" s="1"/>
  <c r="Q14" i="1"/>
  <c r="R14" i="1" s="1"/>
  <c r="S14" i="1" s="1"/>
  <c r="Q3" i="1"/>
  <c r="R3" i="1" s="1"/>
  <c r="S3" i="1" s="1"/>
  <c r="Q10" i="1"/>
  <c r="R10" i="1" s="1"/>
  <c r="S10" i="1" s="1"/>
  <c r="Q9" i="1"/>
  <c r="R9" i="1" s="1"/>
  <c r="S9" i="1" s="1"/>
  <c r="Q11" i="1"/>
  <c r="R11" i="1" s="1"/>
  <c r="S11" i="1" s="1"/>
  <c r="Q15" i="1"/>
  <c r="R15" i="1" s="1"/>
  <c r="S15" i="1" s="1"/>
  <c r="Q8" i="1"/>
  <c r="R8" i="1" s="1"/>
  <c r="S8" i="1" s="1"/>
  <c r="Q17" i="1"/>
  <c r="R17" i="1" s="1"/>
  <c r="S17" i="1" s="1"/>
  <c r="Q12" i="1"/>
  <c r="R12" i="1" s="1"/>
  <c r="S12" i="1" s="1"/>
  <c r="Q4" i="1"/>
  <c r="R4" i="1" s="1"/>
  <c r="S4" i="1" s="1"/>
  <c r="Q6" i="1"/>
  <c r="R6" i="1" s="1"/>
  <c r="S6" i="1" s="1"/>
  <c r="Q16" i="1"/>
  <c r="R16" i="1" s="1"/>
  <c r="S16" i="1" s="1"/>
  <c r="Q7" i="1"/>
  <c r="R7" i="1" s="1"/>
  <c r="S7" i="1" s="1"/>
  <c r="Q2" i="1"/>
  <c r="R2" i="1" s="1"/>
  <c r="S2" i="1" s="1"/>
  <c r="Q5" i="1"/>
  <c r="R5" i="1" s="1"/>
  <c r="S5" i="1" s="1"/>
  <c r="Q13" i="1"/>
  <c r="R13" i="1" s="1"/>
  <c r="S13" i="1" s="1"/>
</calcChain>
</file>

<file path=xl/sharedStrings.xml><?xml version="1.0" encoding="utf-8"?>
<sst xmlns="http://schemas.openxmlformats.org/spreadsheetml/2006/main" count="81" uniqueCount="51">
  <si>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</si>
  <si>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</si>
  <si>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</si>
  <si>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</si>
  <si>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</si>
  <si>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</si>
  <si>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</si>
  <si>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</si>
  <si>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</si>
  <si>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</si>
  <si>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</si>
  <si>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</si>
  <si>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</si>
  <si>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</si>
  <si>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</si>
  <si>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</si>
  <si>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</si>
  <si>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</si>
  <si>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</si>
  <si>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Hawkesbury</t>
  </si>
  <si>
    <t xml:space="preserve">Australian Citizen  </t>
  </si>
  <si>
    <t xml:space="preserve">Fromdustwemust      </t>
  </si>
  <si>
    <t xml:space="preserve">Stella Glow         </t>
  </si>
  <si>
    <t xml:space="preserve">Tavi Lamour         </t>
  </si>
  <si>
    <t xml:space="preserve">Verbek              </t>
  </si>
  <si>
    <t xml:space="preserve">Roccaforte          </t>
  </si>
  <si>
    <t xml:space="preserve">Papadum             </t>
  </si>
  <si>
    <t xml:space="preserve">Coppersonic         </t>
  </si>
  <si>
    <t xml:space="preserve">Prefer To Be Ready  </t>
  </si>
  <si>
    <t xml:space="preserve">Luna Eagle          </t>
  </si>
  <si>
    <t xml:space="preserve">King Charming       </t>
  </si>
  <si>
    <t xml:space="preserve">Black Jacamar       </t>
  </si>
  <si>
    <t xml:space="preserve">Longbottom          </t>
  </si>
  <si>
    <t xml:space="preserve">Rebeccas Quest      </t>
  </si>
  <si>
    <t xml:space="preserve">Skyray              </t>
  </si>
  <si>
    <t xml:space="preserve">Titan Star          </t>
  </si>
  <si>
    <t xml:space="preserve">Tags                </t>
  </si>
  <si>
    <t xml:space="preserve">Ecker Road          </t>
  </si>
  <si>
    <t xml:space="preserve">Buba                </t>
  </si>
  <si>
    <t xml:space="preserve">Songbird Serenade   </t>
  </si>
  <si>
    <t xml:space="preserve">Irish Kisses        </t>
  </si>
  <si>
    <t xml:space="preserve">The Fossil          </t>
  </si>
  <si>
    <t xml:space="preserve">Yulong Monoceros    </t>
  </si>
  <si>
    <t xml:space="preserve">Tick Tock Boom      </t>
  </si>
  <si>
    <t xml:space="preserve">Patton              </t>
  </si>
  <si>
    <t xml:space="preserve">The Bullring        </t>
  </si>
  <si>
    <t xml:space="preserve">Cushy               </t>
  </si>
  <si>
    <t xml:space="preserve">Marvelous           </t>
  </si>
  <si>
    <t xml:space="preserve">Letmeletgo          </t>
  </si>
  <si>
    <t xml:space="preserve">Quiet Michael       </t>
  </si>
  <si>
    <t xml:space="preserve">Sir Artie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</si>
</sst>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2"/>
  <sheetViews>
    <sheetView tabSelected="1" topLeftCell="B1" workbookViewId="0">
      <pane ySplit="1" topLeftCell="A2" activePane="bottomLeft" state="frozen"/>
      <selection activeCell="B1" sqref="B1"/>
      <selection pane="bottomLeft" activeCell="B33" sqref="A33:XFD4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5</v>
      </c>
      <c r="B2" s="5">
        <v>0.57986111111111105</v>
      </c>
      <c r="C2" s="1" t="s">
        <v>19</v>
      </c>
      <c r="D2" s="1">
        <v>3</v>
      </c>
      <c r="E2" s="1">
        <v>9</v>
      </c>
      <c r="F2" s="1" t="s">
        <v>23</v>
      </c>
      <c r="G2" s="1">
        <v>87.49</v>
      </c>
      <c r="H2" s="1">
        <f>1+COUNTIFS(A:A,A2,G:G,"&gt;"&amp;G2)</f>
        <v>1</v>
      </c>
      <c r="I2" s="2">
        <f>AVERAGEIF(A:A,A2,G:G)</f>
        <v>59.324999999999989</v>
      </c>
      <c r="J2" s="2">
        <f t="shared" ref="J2:J5" si="0">G2-I2</f>
        <v>28.165000000000006</v>
      </c>
      <c r="K2" s="2">
        <f t="shared" ref="K2:K5" si="1">90+J2</f>
        <v>118.16500000000001</v>
      </c>
      <c r="L2" s="2">
        <f t="shared" ref="L2:L5" si="2">EXP(0.06*K2)</f>
        <v>1199.7878158301191</v>
      </c>
      <c r="M2" s="2">
        <f>SUMIF(A:A,A2,L:L)</f>
        <v>1590.8720123753753</v>
      </c>
      <c r="N2" s="3">
        <f t="shared" ref="N2:N5" si="3">L2/M2</f>
        <v>0.75416991844534531</v>
      </c>
      <c r="O2" s="6">
        <f t="shared" ref="O2:O5" si="4">1/N2</f>
        <v>1.325961133614838</v>
      </c>
      <c r="P2" s="3">
        <f t="shared" ref="P2:P5" si="5">IF(O2&gt;21,"",N2)</f>
        <v>0.75416991844534531</v>
      </c>
      <c r="Q2" s="3">
        <f>IF(ISNUMBER(P2),SUMIF(A:A,A2,P:P),"")</f>
        <v>1</v>
      </c>
      <c r="R2" s="3">
        <f t="shared" ref="R2:R5" si="6">IFERROR(P2*(1/Q2),"")</f>
        <v>0.75416991844534531</v>
      </c>
      <c r="S2" s="7">
        <f t="shared" ref="S2:S5" si="7">IFERROR(1/R2,"")</f>
        <v>1.325961133614838</v>
      </c>
    </row>
    <row r="3" spans="1:19" x14ac:dyDescent="0.3">
      <c r="A3" s="1">
        <v>5</v>
      </c>
      <c r="B3" s="5">
        <v>0.57986111111111105</v>
      </c>
      <c r="C3" s="1" t="s">
        <v>19</v>
      </c>
      <c r="D3" s="1">
        <v>3</v>
      </c>
      <c r="E3" s="1">
        <v>8</v>
      </c>
      <c r="F3" s="1" t="s">
        <v>22</v>
      </c>
      <c r="G3" s="1">
        <v>55.22</v>
      </c>
      <c r="H3" s="1">
        <f>1+COUNTIFS(A:A,A3,G:G,"&gt;"&amp;G3)</f>
        <v>2</v>
      </c>
      <c r="I3" s="2">
        <f>AVERAGEIF(A:A,A3,G:G)</f>
        <v>59.324999999999989</v>
      </c>
      <c r="J3" s="2">
        <f t="shared" si="0"/>
        <v>-4.1049999999999898</v>
      </c>
      <c r="K3" s="2">
        <f t="shared" si="1"/>
        <v>85.89500000000001</v>
      </c>
      <c r="L3" s="2">
        <f t="shared" si="2"/>
        <v>173.07066858162088</v>
      </c>
      <c r="M3" s="2">
        <f>SUMIF(A:A,A3,L:L)</f>
        <v>1590.8720123753753</v>
      </c>
      <c r="N3" s="3">
        <f t="shared" si="3"/>
        <v>0.10878981290468756</v>
      </c>
      <c r="O3" s="6">
        <f t="shared" si="4"/>
        <v>9.1920371338088014</v>
      </c>
      <c r="P3" s="3">
        <f t="shared" si="5"/>
        <v>0.10878981290468756</v>
      </c>
      <c r="Q3" s="3">
        <f>IF(ISNUMBER(P3),SUMIF(A:A,A3,P:P),"")</f>
        <v>1</v>
      </c>
      <c r="R3" s="3">
        <f t="shared" si="6"/>
        <v>0.10878981290468756</v>
      </c>
      <c r="S3" s="7">
        <f t="shared" si="7"/>
        <v>9.1920371338088014</v>
      </c>
    </row>
    <row r="4" spans="1:19" x14ac:dyDescent="0.3">
      <c r="A4" s="1">
        <v>5</v>
      </c>
      <c r="B4" s="5">
        <v>0.57986111111111105</v>
      </c>
      <c r="C4" s="1" t="s">
        <v>19</v>
      </c>
      <c r="D4" s="1">
        <v>3</v>
      </c>
      <c r="E4" s="1">
        <v>1</v>
      </c>
      <c r="F4" s="1" t="s">
        <v>20</v>
      </c>
      <c r="G4" s="1">
        <v>50.01</v>
      </c>
      <c r="H4" s="1">
        <f>1+COUNTIFS(A:A,A4,G:G,"&gt;"&amp;G4)</f>
        <v>3</v>
      </c>
      <c r="I4" s="2">
        <f>AVERAGEIF(A:A,A4,G:G)</f>
        <v>59.324999999999989</v>
      </c>
      <c r="J4" s="2">
        <f t="shared" si="0"/>
        <v>-9.3149999999999906</v>
      </c>
      <c r="K4" s="2">
        <f t="shared" si="1"/>
        <v>80.685000000000002</v>
      </c>
      <c r="L4" s="2">
        <f t="shared" si="2"/>
        <v>126.60854455903853</v>
      </c>
      <c r="M4" s="2">
        <f>SUMIF(A:A,A4,L:L)</f>
        <v>1590.8720123753753</v>
      </c>
      <c r="N4" s="3">
        <f t="shared" si="3"/>
        <v>7.9584368556459673E-2</v>
      </c>
      <c r="O4" s="6">
        <f t="shared" si="4"/>
        <v>12.565281576501651</v>
      </c>
      <c r="P4" s="3">
        <f t="shared" si="5"/>
        <v>7.9584368556459673E-2</v>
      </c>
      <c r="Q4" s="3">
        <f>IF(ISNUMBER(P4),SUMIF(A:A,A4,P:P),"")</f>
        <v>1</v>
      </c>
      <c r="R4" s="3">
        <f t="shared" si="6"/>
        <v>7.9584368556459673E-2</v>
      </c>
      <c r="S4" s="7">
        <f t="shared" si="7"/>
        <v>12.565281576501651</v>
      </c>
    </row>
    <row r="5" spans="1:19" x14ac:dyDescent="0.3">
      <c r="A5" s="1">
        <v>5</v>
      </c>
      <c r="B5" s="5">
        <v>0.57986111111111105</v>
      </c>
      <c r="C5" s="1" t="s">
        <v>19</v>
      </c>
      <c r="D5" s="1">
        <v>3</v>
      </c>
      <c r="E5" s="1">
        <v>5</v>
      </c>
      <c r="F5" s="1" t="s">
        <v>21</v>
      </c>
      <c r="G5" s="1">
        <v>44.58</v>
      </c>
      <c r="H5" s="1">
        <f>1+COUNTIFS(A:A,A5,G:G,"&gt;"&amp;G5)</f>
        <v>4</v>
      </c>
      <c r="I5" s="2">
        <f>AVERAGEIF(A:A,A5,G:G)</f>
        <v>59.324999999999989</v>
      </c>
      <c r="J5" s="2">
        <f t="shared" si="0"/>
        <v>-14.74499999999999</v>
      </c>
      <c r="K5" s="2">
        <f t="shared" si="1"/>
        <v>75.25500000000001</v>
      </c>
      <c r="L5" s="2">
        <f t="shared" si="2"/>
        <v>91.404983404596749</v>
      </c>
      <c r="M5" s="2">
        <f>SUMIF(A:A,A5,L:L)</f>
        <v>1590.8720123753753</v>
      </c>
      <c r="N5" s="3">
        <f t="shared" si="3"/>
        <v>5.745590009350747E-2</v>
      </c>
      <c r="O5" s="6">
        <f t="shared" si="4"/>
        <v>17.404652931596843</v>
      </c>
      <c r="P5" s="3">
        <f t="shared" si="5"/>
        <v>5.745590009350747E-2</v>
      </c>
      <c r="Q5" s="3">
        <f>IF(ISNUMBER(P5),SUMIF(A:A,A5,P:P),"")</f>
        <v>1</v>
      </c>
      <c r="R5" s="3">
        <f t="shared" si="6"/>
        <v>5.745590009350747E-2</v>
      </c>
      <c r="S5" s="7">
        <f t="shared" si="7"/>
        <v>17.404652931596843</v>
      </c>
    </row>
    <row r="6" spans="1:19" x14ac:dyDescent="0.3">
      <c r="A6" s="1">
        <v>7</v>
      </c>
      <c r="B6" s="5">
        <v>0.60763888888888895</v>
      </c>
      <c r="C6" s="1" t="s">
        <v>19</v>
      </c>
      <c r="D6" s="1">
        <v>4</v>
      </c>
      <c r="E6" s="1">
        <v>2</v>
      </c>
      <c r="F6" s="1" t="s">
        <v>25</v>
      </c>
      <c r="G6" s="1">
        <v>69.45</v>
      </c>
      <c r="H6" s="1">
        <f>1+COUNTIFS(A:A,A6,G:G,"&gt;"&amp;G6)</f>
        <v>1</v>
      </c>
      <c r="I6" s="2">
        <f>AVERAGEIF(A:A,A6,G:G)</f>
        <v>48.88</v>
      </c>
      <c r="J6" s="2">
        <f t="shared" ref="J6:J17" si="8">G6-I6</f>
        <v>20.57</v>
      </c>
      <c r="K6" s="2">
        <f t="shared" ref="K6:K17" si="9">90+J6</f>
        <v>110.57</v>
      </c>
      <c r="L6" s="2">
        <f t="shared" ref="L6:L17" si="10">EXP(0.06*K6)</f>
        <v>760.67028611446847</v>
      </c>
      <c r="M6" s="2">
        <f>SUMIF(A:A,A6,L:L)</f>
        <v>1730.3257520111724</v>
      </c>
      <c r="N6" s="3">
        <f t="shared" ref="N6:N17" si="11">L6/M6</f>
        <v>0.43961103002156382</v>
      </c>
      <c r="O6" s="6">
        <f t="shared" ref="O6:O17" si="12">1/N6</f>
        <v>2.2747381928768893</v>
      </c>
      <c r="P6" s="3">
        <f t="shared" ref="P6:P17" si="13">IF(O6&gt;21,"",N6)</f>
        <v>0.43961103002156382</v>
      </c>
      <c r="Q6" s="3">
        <f>IF(ISNUMBER(P6),SUMIF(A:A,A6,P:P),"")</f>
        <v>0.95538409930759627</v>
      </c>
      <c r="R6" s="3">
        <f t="shared" ref="R6:R17" si="14">IFERROR(P6*(1/Q6),"")</f>
        <v>0.46014061814527468</v>
      </c>
      <c r="S6" s="7">
        <f t="shared" ref="S6:S17" si="15">IFERROR(1/R6,"")</f>
        <v>2.1732486995622757</v>
      </c>
    </row>
    <row r="7" spans="1:19" x14ac:dyDescent="0.3">
      <c r="A7" s="1">
        <v>7</v>
      </c>
      <c r="B7" s="5">
        <v>0.60763888888888895</v>
      </c>
      <c r="C7" s="1" t="s">
        <v>19</v>
      </c>
      <c r="D7" s="1">
        <v>4</v>
      </c>
      <c r="E7" s="1">
        <v>1</v>
      </c>
      <c r="F7" s="1" t="s">
        <v>24</v>
      </c>
      <c r="G7" s="1">
        <v>54.6</v>
      </c>
      <c r="H7" s="1">
        <f>1+COUNTIFS(A:A,A7,G:G,"&gt;"&amp;G7)</f>
        <v>2</v>
      </c>
      <c r="I7" s="2">
        <f>AVERAGEIF(A:A,A7,G:G)</f>
        <v>48.88</v>
      </c>
      <c r="J7" s="2">
        <f t="shared" si="8"/>
        <v>5.7199999999999989</v>
      </c>
      <c r="K7" s="2">
        <f t="shared" si="9"/>
        <v>95.72</v>
      </c>
      <c r="L7" s="2">
        <f t="shared" si="10"/>
        <v>312.06141144650388</v>
      </c>
      <c r="M7" s="2">
        <f>SUMIF(A:A,A7,L:L)</f>
        <v>1730.3257520111724</v>
      </c>
      <c r="N7" s="3">
        <f t="shared" si="11"/>
        <v>0.18034835988760628</v>
      </c>
      <c r="O7" s="6">
        <f t="shared" si="12"/>
        <v>5.5448244753831055</v>
      </c>
      <c r="P7" s="3">
        <f t="shared" si="13"/>
        <v>0.18034835988760628</v>
      </c>
      <c r="Q7" s="3">
        <f>IF(ISNUMBER(P7),SUMIF(A:A,A7,P:P),"")</f>
        <v>0.95538409930759627</v>
      </c>
      <c r="R7" s="3">
        <f t="shared" si="14"/>
        <v>0.18877052697267171</v>
      </c>
      <c r="S7" s="7">
        <f t="shared" si="15"/>
        <v>5.2974371372326035</v>
      </c>
    </row>
    <row r="8" spans="1:19" x14ac:dyDescent="0.3">
      <c r="A8" s="1">
        <v>7</v>
      </c>
      <c r="B8" s="5">
        <v>0.60763888888888895</v>
      </c>
      <c r="C8" s="1" t="s">
        <v>19</v>
      </c>
      <c r="D8" s="1">
        <v>4</v>
      </c>
      <c r="E8" s="1">
        <v>4</v>
      </c>
      <c r="F8" s="1" t="s">
        <v>27</v>
      </c>
      <c r="G8" s="1">
        <v>52.4</v>
      </c>
      <c r="H8" s="1">
        <f>1+COUNTIFS(A:A,A8,G:G,"&gt;"&amp;G8)</f>
        <v>3</v>
      </c>
      <c r="I8" s="2">
        <f>AVERAGEIF(A:A,A8,G:G)</f>
        <v>48.88</v>
      </c>
      <c r="J8" s="2">
        <f t="shared" si="8"/>
        <v>3.519999999999996</v>
      </c>
      <c r="K8" s="2">
        <f t="shared" si="9"/>
        <v>93.52</v>
      </c>
      <c r="L8" s="2">
        <f t="shared" si="10"/>
        <v>273.47220783290277</v>
      </c>
      <c r="M8" s="2">
        <f>SUMIF(A:A,A8,L:L)</f>
        <v>1730.3257520111724</v>
      </c>
      <c r="N8" s="3">
        <f t="shared" si="11"/>
        <v>0.1580466611648377</v>
      </c>
      <c r="O8" s="6">
        <f t="shared" si="12"/>
        <v>6.3272453377362483</v>
      </c>
      <c r="P8" s="3">
        <f t="shared" si="13"/>
        <v>0.1580466611648377</v>
      </c>
      <c r="Q8" s="3">
        <f>IF(ISNUMBER(P8),SUMIF(A:A,A8,P:P),"")</f>
        <v>0.95538409930759627</v>
      </c>
      <c r="R8" s="3">
        <f t="shared" si="14"/>
        <v>0.1654273514488887</v>
      </c>
      <c r="S8" s="7">
        <f t="shared" si="15"/>
        <v>6.0449495880913329</v>
      </c>
    </row>
    <row r="9" spans="1:19" x14ac:dyDescent="0.3">
      <c r="A9" s="1">
        <v>7</v>
      </c>
      <c r="B9" s="5">
        <v>0.60763888888888895</v>
      </c>
      <c r="C9" s="1" t="s">
        <v>19</v>
      </c>
      <c r="D9" s="1">
        <v>4</v>
      </c>
      <c r="E9" s="1">
        <v>5</v>
      </c>
      <c r="F9" s="1" t="s">
        <v>28</v>
      </c>
      <c r="G9" s="1">
        <v>43.48</v>
      </c>
      <c r="H9" s="1">
        <f>1+COUNTIFS(A:A,A9,G:G,"&gt;"&amp;G9)</f>
        <v>4</v>
      </c>
      <c r="I9" s="2">
        <f>AVERAGEIF(A:A,A9,G:G)</f>
        <v>48.88</v>
      </c>
      <c r="J9" s="2">
        <f t="shared" si="8"/>
        <v>-5.4000000000000057</v>
      </c>
      <c r="K9" s="2">
        <f t="shared" si="9"/>
        <v>84.6</v>
      </c>
      <c r="L9" s="2">
        <f t="shared" si="10"/>
        <v>160.13224418413051</v>
      </c>
      <c r="M9" s="2">
        <f>SUMIF(A:A,A9,L:L)</f>
        <v>1730.3257520111724</v>
      </c>
      <c r="N9" s="3">
        <f t="shared" si="11"/>
        <v>9.2544565090132563E-2</v>
      </c>
      <c r="O9" s="6">
        <f t="shared" si="12"/>
        <v>10.805604835098238</v>
      </c>
      <c r="P9" s="3">
        <f t="shared" si="13"/>
        <v>9.2544565090132563E-2</v>
      </c>
      <c r="Q9" s="3">
        <f>IF(ISNUMBER(P9),SUMIF(A:A,A9,P:P),"")</f>
        <v>0.95538409930759627</v>
      </c>
      <c r="R9" s="3">
        <f t="shared" si="14"/>
        <v>9.6866344287290504E-2</v>
      </c>
      <c r="S9" s="7">
        <f t="shared" si="15"/>
        <v>10.323503042854137</v>
      </c>
    </row>
    <row r="10" spans="1:19" x14ac:dyDescent="0.3">
      <c r="A10" s="1">
        <v>7</v>
      </c>
      <c r="B10" s="5">
        <v>0.60763888888888895</v>
      </c>
      <c r="C10" s="1" t="s">
        <v>19</v>
      </c>
      <c r="D10" s="1">
        <v>4</v>
      </c>
      <c r="E10" s="1">
        <v>7</v>
      </c>
      <c r="F10" s="1" t="s">
        <v>29</v>
      </c>
      <c r="G10" s="1">
        <v>42.03</v>
      </c>
      <c r="H10" s="1">
        <f>1+COUNTIFS(A:A,A10,G:G,"&gt;"&amp;G10)</f>
        <v>5</v>
      </c>
      <c r="I10" s="2">
        <f>AVERAGEIF(A:A,A10,G:G)</f>
        <v>48.88</v>
      </c>
      <c r="J10" s="2">
        <f t="shared" si="8"/>
        <v>-6.8500000000000014</v>
      </c>
      <c r="K10" s="2">
        <f t="shared" si="9"/>
        <v>83.15</v>
      </c>
      <c r="L10" s="2">
        <f t="shared" si="10"/>
        <v>146.78956051592755</v>
      </c>
      <c r="M10" s="2">
        <f>SUMIF(A:A,A10,L:L)</f>
        <v>1730.3257520111724</v>
      </c>
      <c r="N10" s="3">
        <f t="shared" si="11"/>
        <v>8.4833483143455957E-2</v>
      </c>
      <c r="O10" s="6">
        <f t="shared" si="12"/>
        <v>11.787798436956432</v>
      </c>
      <c r="P10" s="3">
        <f t="shared" si="13"/>
        <v>8.4833483143455957E-2</v>
      </c>
      <c r="Q10" s="3">
        <f>IF(ISNUMBER(P10),SUMIF(A:A,A10,P:P),"")</f>
        <v>0.95538409930759627</v>
      </c>
      <c r="R10" s="3">
        <f t="shared" si="14"/>
        <v>8.8795159145874478E-2</v>
      </c>
      <c r="S10" s="7">
        <f t="shared" si="15"/>
        <v>11.261875192511113</v>
      </c>
    </row>
    <row r="11" spans="1:19" x14ac:dyDescent="0.3">
      <c r="A11" s="1">
        <v>7</v>
      </c>
      <c r="B11" s="5">
        <v>0.60763888888888895</v>
      </c>
      <c r="C11" s="1" t="s">
        <v>19</v>
      </c>
      <c r="D11" s="1">
        <v>4</v>
      </c>
      <c r="E11" s="1">
        <v>3</v>
      </c>
      <c r="F11" s="1" t="s">
        <v>26</v>
      </c>
      <c r="G11" s="1">
        <v>31.32</v>
      </c>
      <c r="H11" s="1">
        <f>1+COUNTIFS(A:A,A11,G:G,"&gt;"&amp;G11)</f>
        <v>6</v>
      </c>
      <c r="I11" s="2">
        <f>AVERAGEIF(A:A,A11,G:G)</f>
        <v>48.88</v>
      </c>
      <c r="J11" s="2">
        <f t="shared" si="8"/>
        <v>-17.560000000000002</v>
      </c>
      <c r="K11" s="2">
        <f t="shared" si="9"/>
        <v>72.44</v>
      </c>
      <c r="L11" s="2">
        <f t="shared" si="10"/>
        <v>77.200041917238991</v>
      </c>
      <c r="M11" s="2">
        <f>SUMIF(A:A,A11,L:L)</f>
        <v>1730.3257520111724</v>
      </c>
      <c r="N11" s="3">
        <f t="shared" si="11"/>
        <v>4.4615900692403565E-2</v>
      </c>
      <c r="O11" s="6">
        <f t="shared" si="12"/>
        <v>22.413533840644014</v>
      </c>
      <c r="P11" s="3" t="str">
        <f t="shared" si="13"/>
        <v/>
      </c>
      <c r="Q11" s="3" t="str">
        <f>IF(ISNUMBER(P11),SUMIF(A:A,A11,P:P),"")</f>
        <v/>
      </c>
      <c r="R11" s="3" t="str">
        <f t="shared" si="14"/>
        <v/>
      </c>
      <c r="S11" s="7" t="str">
        <f t="shared" si="15"/>
        <v/>
      </c>
    </row>
    <row r="12" spans="1:19" x14ac:dyDescent="0.3">
      <c r="A12" s="1">
        <v>10</v>
      </c>
      <c r="B12" s="5">
        <v>0.63194444444444442</v>
      </c>
      <c r="C12" s="1" t="s">
        <v>19</v>
      </c>
      <c r="D12" s="1">
        <v>5</v>
      </c>
      <c r="E12" s="1">
        <v>1</v>
      </c>
      <c r="F12" s="1" t="s">
        <v>30</v>
      </c>
      <c r="G12" s="1">
        <v>68.11</v>
      </c>
      <c r="H12" s="1">
        <f>1+COUNTIFS(A:A,A12,G:G,"&gt;"&amp;G12)</f>
        <v>1</v>
      </c>
      <c r="I12" s="2">
        <f>AVERAGEIF(A:A,A12,G:G)</f>
        <v>48.07</v>
      </c>
      <c r="J12" s="2">
        <f t="shared" si="8"/>
        <v>20.04</v>
      </c>
      <c r="K12" s="2">
        <f t="shared" si="9"/>
        <v>110.03999999999999</v>
      </c>
      <c r="L12" s="2">
        <f t="shared" si="10"/>
        <v>736.86153646497417</v>
      </c>
      <c r="M12" s="2">
        <f>SUMIF(A:A,A12,L:L)</f>
        <v>1777.7983209517688</v>
      </c>
      <c r="N12" s="3">
        <f t="shared" si="11"/>
        <v>0.41447982472527323</v>
      </c>
      <c r="O12" s="6">
        <f t="shared" si="12"/>
        <v>2.4126626685938768</v>
      </c>
      <c r="P12" s="3">
        <f t="shared" si="13"/>
        <v>0.41447982472527323</v>
      </c>
      <c r="Q12" s="3">
        <f>IF(ISNUMBER(P12),SUMIF(A:A,A12,P:P),"")</f>
        <v>0.95583978371884915</v>
      </c>
      <c r="R12" s="3">
        <f t="shared" si="14"/>
        <v>0.43362897400302014</v>
      </c>
      <c r="S12" s="7">
        <f t="shared" si="15"/>
        <v>2.3061189633353125</v>
      </c>
    </row>
    <row r="13" spans="1:19" x14ac:dyDescent="0.3">
      <c r="A13" s="1">
        <v>10</v>
      </c>
      <c r="B13" s="5">
        <v>0.63194444444444442</v>
      </c>
      <c r="C13" s="1" t="s">
        <v>19</v>
      </c>
      <c r="D13" s="1">
        <v>5</v>
      </c>
      <c r="E13" s="1">
        <v>4</v>
      </c>
      <c r="F13" s="1" t="s">
        <v>31</v>
      </c>
      <c r="G13" s="1">
        <v>58.35</v>
      </c>
      <c r="H13" s="1">
        <f>1+COUNTIFS(A:A,A13,G:G,"&gt;"&amp;G13)</f>
        <v>2</v>
      </c>
      <c r="I13" s="2">
        <f>AVERAGEIF(A:A,A13,G:G)</f>
        <v>48.07</v>
      </c>
      <c r="J13" s="2">
        <f t="shared" si="8"/>
        <v>10.280000000000001</v>
      </c>
      <c r="K13" s="2">
        <f t="shared" si="9"/>
        <v>100.28</v>
      </c>
      <c r="L13" s="2">
        <f t="shared" si="10"/>
        <v>410.26364925677962</v>
      </c>
      <c r="M13" s="2">
        <f>SUMIF(A:A,A13,L:L)</f>
        <v>1777.7983209517688</v>
      </c>
      <c r="N13" s="3">
        <f t="shared" si="11"/>
        <v>0.23077063602869155</v>
      </c>
      <c r="O13" s="6">
        <f t="shared" si="12"/>
        <v>4.3333069458441438</v>
      </c>
      <c r="P13" s="3">
        <f t="shared" si="13"/>
        <v>0.23077063602869155</v>
      </c>
      <c r="Q13" s="3">
        <f>IF(ISNUMBER(P13),SUMIF(A:A,A13,P:P),"")</f>
        <v>0.95583978371884915</v>
      </c>
      <c r="R13" s="3">
        <f t="shared" si="14"/>
        <v>0.24143234039792852</v>
      </c>
      <c r="S13" s="7">
        <f t="shared" si="15"/>
        <v>4.1419471739030529</v>
      </c>
    </row>
    <row r="14" spans="1:19" x14ac:dyDescent="0.3">
      <c r="A14" s="1">
        <v>10</v>
      </c>
      <c r="B14" s="5">
        <v>0.63194444444444442</v>
      </c>
      <c r="C14" s="1" t="s">
        <v>19</v>
      </c>
      <c r="D14" s="1">
        <v>5</v>
      </c>
      <c r="E14" s="1">
        <v>6</v>
      </c>
      <c r="F14" s="1" t="s">
        <v>33</v>
      </c>
      <c r="G14" s="1">
        <v>48.8</v>
      </c>
      <c r="H14" s="1">
        <f>1+COUNTIFS(A:A,A14,G:G,"&gt;"&amp;G14)</f>
        <v>3</v>
      </c>
      <c r="I14" s="2">
        <f>AVERAGEIF(A:A,A14,G:G)</f>
        <v>48.07</v>
      </c>
      <c r="J14" s="2">
        <f t="shared" si="8"/>
        <v>0.72999999999999687</v>
      </c>
      <c r="K14" s="2">
        <f t="shared" si="9"/>
        <v>90.72999999999999</v>
      </c>
      <c r="L14" s="2">
        <f t="shared" si="10"/>
        <v>231.3195296598312</v>
      </c>
      <c r="M14" s="2">
        <f>SUMIF(A:A,A14,L:L)</f>
        <v>1777.7983209517688</v>
      </c>
      <c r="N14" s="3">
        <f t="shared" si="11"/>
        <v>0.13011573187671316</v>
      </c>
      <c r="O14" s="6">
        <f t="shared" si="12"/>
        <v>7.6854657432778133</v>
      </c>
      <c r="P14" s="3">
        <f t="shared" si="13"/>
        <v>0.13011573187671316</v>
      </c>
      <c r="Q14" s="3">
        <f>IF(ISNUMBER(P14),SUMIF(A:A,A14,P:P),"")</f>
        <v>0.95583978371884915</v>
      </c>
      <c r="R14" s="3">
        <f t="shared" si="14"/>
        <v>0.13612713562776899</v>
      </c>
      <c r="S14" s="7">
        <f t="shared" si="15"/>
        <v>7.3460739138332896</v>
      </c>
    </row>
    <row r="15" spans="1:19" x14ac:dyDescent="0.3">
      <c r="A15" s="1">
        <v>10</v>
      </c>
      <c r="B15" s="5">
        <v>0.63194444444444442</v>
      </c>
      <c r="C15" s="1" t="s">
        <v>19</v>
      </c>
      <c r="D15" s="1">
        <v>5</v>
      </c>
      <c r="E15" s="1">
        <v>8</v>
      </c>
      <c r="F15" s="1" t="s">
        <v>35</v>
      </c>
      <c r="G15" s="1">
        <v>48.4</v>
      </c>
      <c r="H15" s="1">
        <f>1+COUNTIFS(A:A,A15,G:G,"&gt;"&amp;G15)</f>
        <v>4</v>
      </c>
      <c r="I15" s="2">
        <f>AVERAGEIF(A:A,A15,G:G)</f>
        <v>48.07</v>
      </c>
      <c r="J15" s="2">
        <f t="shared" si="8"/>
        <v>0.32999999999999829</v>
      </c>
      <c r="K15" s="2">
        <f t="shared" si="9"/>
        <v>90.33</v>
      </c>
      <c r="L15" s="2">
        <f t="shared" si="10"/>
        <v>225.83395119481406</v>
      </c>
      <c r="M15" s="2">
        <f>SUMIF(A:A,A15,L:L)</f>
        <v>1777.7983209517688</v>
      </c>
      <c r="N15" s="3">
        <f t="shared" si="11"/>
        <v>0.12703012964592675</v>
      </c>
      <c r="O15" s="6">
        <f t="shared" si="12"/>
        <v>7.8721481493195125</v>
      </c>
      <c r="P15" s="3">
        <f t="shared" si="13"/>
        <v>0.12703012964592675</v>
      </c>
      <c r="Q15" s="3">
        <f>IF(ISNUMBER(P15),SUMIF(A:A,A15,P:P),"")</f>
        <v>0.95583978371884915</v>
      </c>
      <c r="R15" s="3">
        <f t="shared" si="14"/>
        <v>0.13289897722366767</v>
      </c>
      <c r="S15" s="7">
        <f t="shared" si="15"/>
        <v>7.5245123844483004</v>
      </c>
    </row>
    <row r="16" spans="1:19" x14ac:dyDescent="0.3">
      <c r="A16" s="1">
        <v>10</v>
      </c>
      <c r="B16" s="5">
        <v>0.63194444444444442</v>
      </c>
      <c r="C16" s="1" t="s">
        <v>19</v>
      </c>
      <c r="D16" s="1">
        <v>5</v>
      </c>
      <c r="E16" s="1">
        <v>7</v>
      </c>
      <c r="F16" s="1" t="s">
        <v>34</v>
      </c>
      <c r="G16" s="1">
        <v>33.97</v>
      </c>
      <c r="H16" s="1">
        <f>1+COUNTIFS(A:A,A16,G:G,"&gt;"&amp;G16)</f>
        <v>5</v>
      </c>
      <c r="I16" s="2">
        <f>AVERAGEIF(A:A,A16,G:G)</f>
        <v>48.07</v>
      </c>
      <c r="J16" s="2">
        <f t="shared" si="8"/>
        <v>-14.100000000000001</v>
      </c>
      <c r="K16" s="2">
        <f t="shared" si="9"/>
        <v>75.900000000000006</v>
      </c>
      <c r="L16" s="2">
        <f t="shared" si="10"/>
        <v>95.011696017872893</v>
      </c>
      <c r="M16" s="2">
        <f>SUMIF(A:A,A16,L:L)</f>
        <v>1777.7983209517688</v>
      </c>
      <c r="N16" s="3">
        <f t="shared" si="11"/>
        <v>5.3443461442244516E-2</v>
      </c>
      <c r="O16" s="6">
        <f t="shared" si="12"/>
        <v>18.711362868602436</v>
      </c>
      <c r="P16" s="3">
        <f t="shared" si="13"/>
        <v>5.3443461442244516E-2</v>
      </c>
      <c r="Q16" s="3">
        <f>IF(ISNUMBER(P16),SUMIF(A:A,A16,P:P),"")</f>
        <v>0.95583978371884915</v>
      </c>
      <c r="R16" s="3">
        <f t="shared" si="14"/>
        <v>5.5912572747614769E-2</v>
      </c>
      <c r="S16" s="7">
        <f t="shared" si="15"/>
        <v>17.885065037409856</v>
      </c>
    </row>
    <row r="17" spans="1:19" x14ac:dyDescent="0.3">
      <c r="A17" s="1">
        <v>10</v>
      </c>
      <c r="B17" s="5">
        <v>0.63194444444444442</v>
      </c>
      <c r="C17" s="1" t="s">
        <v>19</v>
      </c>
      <c r="D17" s="1">
        <v>5</v>
      </c>
      <c r="E17" s="1">
        <v>5</v>
      </c>
      <c r="F17" s="1" t="s">
        <v>32</v>
      </c>
      <c r="G17" s="1">
        <v>30.79</v>
      </c>
      <c r="H17" s="1">
        <f>1+COUNTIFS(A:A,A17,G:G,"&gt;"&amp;G17)</f>
        <v>6</v>
      </c>
      <c r="I17" s="2">
        <f>AVERAGEIF(A:A,A17,G:G)</f>
        <v>48.07</v>
      </c>
      <c r="J17" s="2">
        <f t="shared" si="8"/>
        <v>-17.28</v>
      </c>
      <c r="K17" s="2">
        <f t="shared" si="9"/>
        <v>72.72</v>
      </c>
      <c r="L17" s="2">
        <f t="shared" si="10"/>
        <v>78.50795835749679</v>
      </c>
      <c r="M17" s="2">
        <f>SUMIF(A:A,A17,L:L)</f>
        <v>1777.7983209517688</v>
      </c>
      <c r="N17" s="3">
        <f t="shared" si="11"/>
        <v>4.4160216281150765E-2</v>
      </c>
      <c r="O17" s="6">
        <f t="shared" si="12"/>
        <v>22.644816629370485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13</v>
      </c>
      <c r="B18" s="5">
        <v>0.65972222222222221</v>
      </c>
      <c r="C18" s="1" t="s">
        <v>19</v>
      </c>
      <c r="D18" s="1">
        <v>6</v>
      </c>
      <c r="E18" s="1">
        <v>9</v>
      </c>
      <c r="F18" s="1" t="s">
        <v>40</v>
      </c>
      <c r="G18" s="1">
        <v>59.42</v>
      </c>
      <c r="H18" s="1">
        <f>1+COUNTIFS(A:A,A18,G:G,"&gt;"&amp;G18)</f>
        <v>1</v>
      </c>
      <c r="I18" s="2">
        <f>AVERAGEIF(A:A,A18,G:G)</f>
        <v>46.628571428571433</v>
      </c>
      <c r="J18" s="2">
        <f t="shared" ref="J18:J32" si="16">G18-I18</f>
        <v>12.791428571428568</v>
      </c>
      <c r="K18" s="2">
        <f t="shared" ref="K18:K32" si="17">90+J18</f>
        <v>102.79142857142857</v>
      </c>
      <c r="L18" s="2">
        <f t="shared" ref="L18:L32" si="18">EXP(0.06*K18)</f>
        <v>476.98531978645161</v>
      </c>
      <c r="M18" s="2">
        <f>SUMIF(A:A,A18,L:L)</f>
        <v>1925.9951720520971</v>
      </c>
      <c r="N18" s="3">
        <f t="shared" ref="N18:N32" si="19">L18/M18</f>
        <v>0.24765655008274828</v>
      </c>
      <c r="O18" s="6">
        <f t="shared" ref="O18:O32" si="20">1/N18</f>
        <v>4.0378499969650505</v>
      </c>
      <c r="P18" s="3">
        <f t="shared" ref="P18:P32" si="21">IF(O18&gt;21,"",N18)</f>
        <v>0.24765655008274828</v>
      </c>
      <c r="Q18" s="3">
        <f>IF(ISNUMBER(P18),SUMIF(A:A,A18,P:P),"")</f>
        <v>0.97358207102115901</v>
      </c>
      <c r="R18" s="3">
        <f t="shared" ref="R18:R32" si="22">IFERROR(P18*(1/Q18),"")</f>
        <v>0.25437665447453162</v>
      </c>
      <c r="S18" s="7">
        <f t="shared" ref="S18:S32" si="23">IFERROR(1/R18,"")</f>
        <v>3.9311783625180148</v>
      </c>
    </row>
    <row r="19" spans="1:19" x14ac:dyDescent="0.3">
      <c r="A19" s="1">
        <v>13</v>
      </c>
      <c r="B19" s="5">
        <v>0.65972222222222221</v>
      </c>
      <c r="C19" s="1" t="s">
        <v>19</v>
      </c>
      <c r="D19" s="1">
        <v>6</v>
      </c>
      <c r="E19" s="1">
        <v>6</v>
      </c>
      <c r="F19" s="1" t="s">
        <v>38</v>
      </c>
      <c r="G19" s="1">
        <v>59.37</v>
      </c>
      <c r="H19" s="1">
        <f>1+COUNTIFS(A:A,A19,G:G,"&gt;"&amp;G19)</f>
        <v>2</v>
      </c>
      <c r="I19" s="2">
        <f>AVERAGEIF(A:A,A19,G:G)</f>
        <v>46.628571428571433</v>
      </c>
      <c r="J19" s="2">
        <f t="shared" si="16"/>
        <v>12.741428571428564</v>
      </c>
      <c r="K19" s="2">
        <f t="shared" si="17"/>
        <v>102.74142857142857</v>
      </c>
      <c r="L19" s="2">
        <f t="shared" si="18"/>
        <v>475.5565081162062</v>
      </c>
      <c r="M19" s="2">
        <f>SUMIF(A:A,A19,L:L)</f>
        <v>1925.9951720520971</v>
      </c>
      <c r="N19" s="3">
        <f t="shared" si="19"/>
        <v>0.24691469377335629</v>
      </c>
      <c r="O19" s="6">
        <f t="shared" si="20"/>
        <v>4.0499817354648924</v>
      </c>
      <c r="P19" s="3">
        <f t="shared" si="21"/>
        <v>0.24691469377335629</v>
      </c>
      <c r="Q19" s="3">
        <f>IF(ISNUMBER(P19),SUMIF(A:A,A19,P:P),"")</f>
        <v>0.97358207102115901</v>
      </c>
      <c r="R19" s="3">
        <f t="shared" si="22"/>
        <v>0.25361466806221622</v>
      </c>
      <c r="S19" s="7">
        <f t="shared" si="23"/>
        <v>3.9429896056117784</v>
      </c>
    </row>
    <row r="20" spans="1:19" x14ac:dyDescent="0.3">
      <c r="A20" s="1">
        <v>13</v>
      </c>
      <c r="B20" s="5">
        <v>0.65972222222222221</v>
      </c>
      <c r="C20" s="1" t="s">
        <v>19</v>
      </c>
      <c r="D20" s="1">
        <v>6</v>
      </c>
      <c r="E20" s="1">
        <v>3</v>
      </c>
      <c r="F20" s="1" t="s">
        <v>36</v>
      </c>
      <c r="G20" s="1">
        <v>54.44</v>
      </c>
      <c r="H20" s="1">
        <f>1+COUNTIFS(A:A,A20,G:G,"&gt;"&amp;G20)</f>
        <v>3</v>
      </c>
      <c r="I20" s="2">
        <f>AVERAGEIF(A:A,A20,G:G)</f>
        <v>46.628571428571433</v>
      </c>
      <c r="J20" s="2">
        <f t="shared" si="16"/>
        <v>7.8114285714285643</v>
      </c>
      <c r="K20" s="2">
        <f t="shared" si="17"/>
        <v>97.811428571428564</v>
      </c>
      <c r="L20" s="2">
        <f t="shared" si="18"/>
        <v>353.7837017151511</v>
      </c>
      <c r="M20" s="2">
        <f>SUMIF(A:A,A20,L:L)</f>
        <v>1925.9951720520971</v>
      </c>
      <c r="N20" s="3">
        <f t="shared" si="19"/>
        <v>0.18368877910436499</v>
      </c>
      <c r="O20" s="6">
        <f t="shared" si="20"/>
        <v>5.4439906720259597</v>
      </c>
      <c r="P20" s="3">
        <f t="shared" si="21"/>
        <v>0.18368877910436499</v>
      </c>
      <c r="Q20" s="3">
        <f>IF(ISNUMBER(P20),SUMIF(A:A,A20,P:P),"")</f>
        <v>0.97358207102115901</v>
      </c>
      <c r="R20" s="3">
        <f t="shared" si="22"/>
        <v>0.18867313251948006</v>
      </c>
      <c r="S20" s="7">
        <f t="shared" si="23"/>
        <v>5.3001717130909052</v>
      </c>
    </row>
    <row r="21" spans="1:19" x14ac:dyDescent="0.3">
      <c r="A21" s="1">
        <v>13</v>
      </c>
      <c r="B21" s="5">
        <v>0.65972222222222221</v>
      </c>
      <c r="C21" s="1" t="s">
        <v>19</v>
      </c>
      <c r="D21" s="1">
        <v>6</v>
      </c>
      <c r="E21" s="1">
        <v>8</v>
      </c>
      <c r="F21" s="1" t="s">
        <v>39</v>
      </c>
      <c r="G21" s="1">
        <v>48.14</v>
      </c>
      <c r="H21" s="1">
        <f>1+COUNTIFS(A:A,A21,G:G,"&gt;"&amp;G21)</f>
        <v>4</v>
      </c>
      <c r="I21" s="2">
        <f>AVERAGEIF(A:A,A21,G:G)</f>
        <v>46.628571428571433</v>
      </c>
      <c r="J21" s="2">
        <f t="shared" si="16"/>
        <v>1.5114285714285671</v>
      </c>
      <c r="K21" s="2">
        <f t="shared" si="17"/>
        <v>91.511428571428567</v>
      </c>
      <c r="L21" s="2">
        <f t="shared" si="18"/>
        <v>242.42338305369807</v>
      </c>
      <c r="M21" s="2">
        <f>SUMIF(A:A,A21,L:L)</f>
        <v>1925.9951720520971</v>
      </c>
      <c r="N21" s="3">
        <f t="shared" si="19"/>
        <v>0.12586915407238655</v>
      </c>
      <c r="O21" s="6">
        <f t="shared" si="20"/>
        <v>7.9447582481161856</v>
      </c>
      <c r="P21" s="3">
        <f t="shared" si="21"/>
        <v>0.12586915407238655</v>
      </c>
      <c r="Q21" s="3">
        <f>IF(ISNUMBER(P21),SUMIF(A:A,A21,P:P),"")</f>
        <v>0.97358207102115901</v>
      </c>
      <c r="R21" s="3">
        <f t="shared" si="22"/>
        <v>0.1292845850585215</v>
      </c>
      <c r="S21" s="7">
        <f t="shared" si="23"/>
        <v>7.7348741889633912</v>
      </c>
    </row>
    <row r="22" spans="1:19" x14ac:dyDescent="0.3">
      <c r="A22" s="1">
        <v>13</v>
      </c>
      <c r="B22" s="5">
        <v>0.65972222222222221</v>
      </c>
      <c r="C22" s="1" t="s">
        <v>19</v>
      </c>
      <c r="D22" s="1">
        <v>6</v>
      </c>
      <c r="E22" s="1">
        <v>5</v>
      </c>
      <c r="F22" s="1" t="s">
        <v>37</v>
      </c>
      <c r="G22" s="1">
        <v>43.17</v>
      </c>
      <c r="H22" s="1">
        <f>1+COUNTIFS(A:A,A22,G:G,"&gt;"&amp;G22)</f>
        <v>5</v>
      </c>
      <c r="I22" s="2">
        <f>AVERAGEIF(A:A,A22,G:G)</f>
        <v>46.628571428571433</v>
      </c>
      <c r="J22" s="2">
        <f t="shared" si="16"/>
        <v>-3.4585714285714317</v>
      </c>
      <c r="K22" s="2">
        <f t="shared" si="17"/>
        <v>86.541428571428568</v>
      </c>
      <c r="L22" s="2">
        <f t="shared" si="18"/>
        <v>179.91521538532663</v>
      </c>
      <c r="M22" s="2">
        <f>SUMIF(A:A,A22,L:L)</f>
        <v>1925.9951720520971</v>
      </c>
      <c r="N22" s="3">
        <f t="shared" si="19"/>
        <v>9.3414157001043621E-2</v>
      </c>
      <c r="O22" s="6">
        <f t="shared" si="20"/>
        <v>10.705015514819964</v>
      </c>
      <c r="P22" s="3">
        <f t="shared" si="21"/>
        <v>9.3414157001043621E-2</v>
      </c>
      <c r="Q22" s="3">
        <f>IF(ISNUMBER(P22),SUMIF(A:A,A22,P:P),"")</f>
        <v>0.97358207102115901</v>
      </c>
      <c r="R22" s="3">
        <f t="shared" si="22"/>
        <v>9.5948928992770494E-2</v>
      </c>
      <c r="S22" s="7">
        <f t="shared" si="23"/>
        <v>10.422211175232059</v>
      </c>
    </row>
    <row r="23" spans="1:19" x14ac:dyDescent="0.3">
      <c r="A23" s="1">
        <v>13</v>
      </c>
      <c r="B23" s="5">
        <v>0.65972222222222221</v>
      </c>
      <c r="C23" s="1" t="s">
        <v>19</v>
      </c>
      <c r="D23" s="1">
        <v>6</v>
      </c>
      <c r="E23" s="1">
        <v>10</v>
      </c>
      <c r="F23" s="1" t="s">
        <v>41</v>
      </c>
      <c r="G23" s="1">
        <v>39.74</v>
      </c>
      <c r="H23" s="1">
        <f>1+COUNTIFS(A:A,A23,G:G,"&gt;"&amp;G23)</f>
        <v>6</v>
      </c>
      <c r="I23" s="2">
        <f>AVERAGEIF(A:A,A23,G:G)</f>
        <v>46.628571428571433</v>
      </c>
      <c r="J23" s="2">
        <f t="shared" si="16"/>
        <v>-6.8885714285714315</v>
      </c>
      <c r="K23" s="2">
        <f t="shared" si="17"/>
        <v>83.111428571428576</v>
      </c>
      <c r="L23" s="2">
        <f t="shared" si="18"/>
        <v>146.45024032640052</v>
      </c>
      <c r="M23" s="2">
        <f>SUMIF(A:A,A23,L:L)</f>
        <v>1925.9951720520971</v>
      </c>
      <c r="N23" s="3">
        <f t="shared" si="19"/>
        <v>7.6038736987259242E-2</v>
      </c>
      <c r="O23" s="6">
        <f t="shared" si="20"/>
        <v>13.151191611290916</v>
      </c>
      <c r="P23" s="3">
        <f t="shared" si="21"/>
        <v>7.6038736987259242E-2</v>
      </c>
      <c r="Q23" s="3">
        <f>IF(ISNUMBER(P23),SUMIF(A:A,A23,P:P),"")</f>
        <v>0.97358207102115901</v>
      </c>
      <c r="R23" s="3">
        <f t="shared" si="22"/>
        <v>7.8102030892480023E-2</v>
      </c>
      <c r="S23" s="7">
        <f t="shared" si="23"/>
        <v>12.803764365316702</v>
      </c>
    </row>
    <row r="24" spans="1:19" x14ac:dyDescent="0.3">
      <c r="A24" s="1">
        <v>13</v>
      </c>
      <c r="B24" s="5">
        <v>0.65972222222222221</v>
      </c>
      <c r="C24" s="1" t="s">
        <v>19</v>
      </c>
      <c r="D24" s="1">
        <v>6</v>
      </c>
      <c r="E24" s="1">
        <v>11</v>
      </c>
      <c r="F24" s="1" t="s">
        <v>42</v>
      </c>
      <c r="G24" s="1">
        <v>22.12</v>
      </c>
      <c r="H24" s="1">
        <f>1+COUNTIFS(A:A,A24,G:G,"&gt;"&amp;G24)</f>
        <v>7</v>
      </c>
      <c r="I24" s="2">
        <f>AVERAGEIF(A:A,A24,G:G)</f>
        <v>46.628571428571433</v>
      </c>
      <c r="J24" s="2">
        <f t="shared" si="16"/>
        <v>-24.508571428571432</v>
      </c>
      <c r="K24" s="2">
        <f t="shared" si="17"/>
        <v>65.491428571428571</v>
      </c>
      <c r="L24" s="2">
        <f t="shared" si="18"/>
        <v>50.880803668862825</v>
      </c>
      <c r="M24" s="2">
        <f>SUMIF(A:A,A24,L:L)</f>
        <v>1925.9951720520971</v>
      </c>
      <c r="N24" s="3">
        <f t="shared" si="19"/>
        <v>2.6417928978840932E-2</v>
      </c>
      <c r="O24" s="6">
        <f t="shared" si="20"/>
        <v>37.853080792250438</v>
      </c>
      <c r="P24" s="3" t="str">
        <f t="shared" si="21"/>
        <v/>
      </c>
      <c r="Q24" s="3" t="str">
        <f>IF(ISNUMBER(P24),SUMIF(A:A,A24,P:P),"")</f>
        <v/>
      </c>
      <c r="R24" s="3" t="str">
        <f t="shared" si="22"/>
        <v/>
      </c>
      <c r="S24" s="7" t="str">
        <f t="shared" si="23"/>
        <v/>
      </c>
    </row>
    <row r="25" spans="1:19" x14ac:dyDescent="0.3">
      <c r="A25" s="1">
        <v>16</v>
      </c>
      <c r="B25" s="5">
        <v>0.68402777777777779</v>
      </c>
      <c r="C25" s="1" t="s">
        <v>19</v>
      </c>
      <c r="D25" s="1">
        <v>7</v>
      </c>
      <c r="E25" s="1">
        <v>1</v>
      </c>
      <c r="F25" s="1" t="s">
        <v>43</v>
      </c>
      <c r="G25" s="1">
        <v>74.2</v>
      </c>
      <c r="H25" s="1">
        <f>1+COUNTIFS(A:A,A25,G:G,"&gt;"&amp;G25)</f>
        <v>1</v>
      </c>
      <c r="I25" s="2">
        <f>AVERAGEIF(A:A,A25,G:G)</f>
        <v>57.051250000000003</v>
      </c>
      <c r="J25" s="2">
        <f t="shared" si="16"/>
        <v>17.14875</v>
      </c>
      <c r="K25" s="2">
        <f t="shared" si="17"/>
        <v>107.14875000000001</v>
      </c>
      <c r="L25" s="2">
        <f t="shared" si="18"/>
        <v>619.50761923448681</v>
      </c>
      <c r="M25" s="2">
        <f>SUMIF(A:A,A25,L:L)</f>
        <v>2038.3939389011016</v>
      </c>
      <c r="N25" s="3">
        <f t="shared" si="19"/>
        <v>0.30391947670746283</v>
      </c>
      <c r="O25" s="6">
        <f t="shared" si="20"/>
        <v>3.290345228392678</v>
      </c>
      <c r="P25" s="3">
        <f t="shared" si="21"/>
        <v>0.30391947670746283</v>
      </c>
      <c r="Q25" s="3">
        <f>IF(ISNUMBER(P25),SUMIF(A:A,A25,P:P),"")</f>
        <v>0.95240333065394311</v>
      </c>
      <c r="R25" s="3">
        <f t="shared" si="22"/>
        <v>0.31910795240371997</v>
      </c>
      <c r="S25" s="7">
        <f t="shared" si="23"/>
        <v>3.1337357545224953</v>
      </c>
    </row>
    <row r="26" spans="1:19" x14ac:dyDescent="0.3">
      <c r="A26" s="1">
        <v>16</v>
      </c>
      <c r="B26" s="5">
        <v>0.68402777777777779</v>
      </c>
      <c r="C26" s="1" t="s">
        <v>19</v>
      </c>
      <c r="D26" s="1">
        <v>7</v>
      </c>
      <c r="E26" s="1">
        <v>5</v>
      </c>
      <c r="F26" s="1" t="s">
        <v>47</v>
      </c>
      <c r="G26" s="1">
        <v>61.97</v>
      </c>
      <c r="H26" s="1">
        <f>1+COUNTIFS(A:A,A26,G:G,"&gt;"&amp;G26)</f>
        <v>2</v>
      </c>
      <c r="I26" s="2">
        <f>AVERAGEIF(A:A,A26,G:G)</f>
        <v>57.051250000000003</v>
      </c>
      <c r="J26" s="2">
        <f t="shared" si="16"/>
        <v>4.9187499999999957</v>
      </c>
      <c r="K26" s="2">
        <f t="shared" si="17"/>
        <v>94.918749999999989</v>
      </c>
      <c r="L26" s="2">
        <f t="shared" si="18"/>
        <v>297.41396800865908</v>
      </c>
      <c r="M26" s="2">
        <f>SUMIF(A:A,A26,L:L)</f>
        <v>2038.3939389011016</v>
      </c>
      <c r="N26" s="3">
        <f t="shared" si="19"/>
        <v>0.14590603039616326</v>
      </c>
      <c r="O26" s="6">
        <f t="shared" si="20"/>
        <v>6.8537263147027261</v>
      </c>
      <c r="P26" s="3">
        <f t="shared" si="21"/>
        <v>0.14590603039616326</v>
      </c>
      <c r="Q26" s="3">
        <f>IF(ISNUMBER(P26),SUMIF(A:A,A26,P:P),"")</f>
        <v>0.95240333065394311</v>
      </c>
      <c r="R26" s="3">
        <f t="shared" si="22"/>
        <v>0.15319773220026506</v>
      </c>
      <c r="S26" s="7">
        <f t="shared" si="23"/>
        <v>6.5275117695134517</v>
      </c>
    </row>
    <row r="27" spans="1:19" x14ac:dyDescent="0.3">
      <c r="A27" s="1">
        <v>16</v>
      </c>
      <c r="B27" s="5">
        <v>0.68402777777777779</v>
      </c>
      <c r="C27" s="1" t="s">
        <v>19</v>
      </c>
      <c r="D27" s="1">
        <v>7</v>
      </c>
      <c r="E27" s="1">
        <v>8</v>
      </c>
      <c r="F27" s="1" t="s">
        <v>50</v>
      </c>
      <c r="G27" s="1">
        <v>60.96</v>
      </c>
      <c r="H27" s="1">
        <f>1+COUNTIFS(A:A,A27,G:G,"&gt;"&amp;G27)</f>
        <v>3</v>
      </c>
      <c r="I27" s="2">
        <f>AVERAGEIF(A:A,A27,G:G)</f>
        <v>57.051250000000003</v>
      </c>
      <c r="J27" s="2">
        <f t="shared" si="16"/>
        <v>3.9087499999999977</v>
      </c>
      <c r="K27" s="2">
        <f t="shared" si="17"/>
        <v>93.908749999999998</v>
      </c>
      <c r="L27" s="2">
        <f t="shared" si="18"/>
        <v>279.92592091382284</v>
      </c>
      <c r="M27" s="2">
        <f>SUMIF(A:A,A27,L:L)</f>
        <v>2038.3939389011016</v>
      </c>
      <c r="N27" s="3">
        <f t="shared" si="19"/>
        <v>0.13732670391707058</v>
      </c>
      <c r="O27" s="6">
        <f t="shared" si="20"/>
        <v>7.2819049134382787</v>
      </c>
      <c r="P27" s="3">
        <f t="shared" si="21"/>
        <v>0.13732670391707058</v>
      </c>
      <c r="Q27" s="3">
        <f>IF(ISNUMBER(P27),SUMIF(A:A,A27,P:P),"")</f>
        <v>0.95240333065394311</v>
      </c>
      <c r="R27" s="3">
        <f t="shared" si="22"/>
        <v>0.14418965106178153</v>
      </c>
      <c r="S27" s="7">
        <f t="shared" si="23"/>
        <v>6.9353104930639295</v>
      </c>
    </row>
    <row r="28" spans="1:19" x14ac:dyDescent="0.3">
      <c r="A28" s="1">
        <v>16</v>
      </c>
      <c r="B28" s="5">
        <v>0.68402777777777779</v>
      </c>
      <c r="C28" s="1" t="s">
        <v>19</v>
      </c>
      <c r="D28" s="1">
        <v>7</v>
      </c>
      <c r="E28" s="1">
        <v>3</v>
      </c>
      <c r="F28" s="1" t="s">
        <v>45</v>
      </c>
      <c r="G28" s="1">
        <v>56.61</v>
      </c>
      <c r="H28" s="1">
        <f>1+COUNTIFS(A:A,A28,G:G,"&gt;"&amp;G28)</f>
        <v>4</v>
      </c>
      <c r="I28" s="2">
        <f>AVERAGEIF(A:A,A28,G:G)</f>
        <v>57.051250000000003</v>
      </c>
      <c r="J28" s="2">
        <f t="shared" si="16"/>
        <v>-0.44125000000000369</v>
      </c>
      <c r="K28" s="2">
        <f t="shared" si="17"/>
        <v>89.558750000000003</v>
      </c>
      <c r="L28" s="2">
        <f t="shared" si="18"/>
        <v>215.62159578559732</v>
      </c>
      <c r="M28" s="2">
        <f>SUMIF(A:A,A28,L:L)</f>
        <v>2038.3939389011016</v>
      </c>
      <c r="N28" s="3">
        <f t="shared" si="19"/>
        <v>0.10578013978094879</v>
      </c>
      <c r="O28" s="6">
        <f t="shared" si="20"/>
        <v>9.453570415683096</v>
      </c>
      <c r="P28" s="3">
        <f t="shared" si="21"/>
        <v>0.10578013978094879</v>
      </c>
      <c r="Q28" s="3">
        <f>IF(ISNUMBER(P28),SUMIF(A:A,A28,P:P),"")</f>
        <v>0.95240333065394311</v>
      </c>
      <c r="R28" s="3">
        <f t="shared" si="22"/>
        <v>0.11106653701884642</v>
      </c>
      <c r="S28" s="7">
        <f t="shared" si="23"/>
        <v>9.0036119504681604</v>
      </c>
    </row>
    <row r="29" spans="1:19" x14ac:dyDescent="0.3">
      <c r="A29" s="1">
        <v>16</v>
      </c>
      <c r="B29" s="5">
        <v>0.68402777777777779</v>
      </c>
      <c r="C29" s="1" t="s">
        <v>19</v>
      </c>
      <c r="D29" s="1">
        <v>7</v>
      </c>
      <c r="E29" s="1">
        <v>4</v>
      </c>
      <c r="F29" s="1" t="s">
        <v>46</v>
      </c>
      <c r="G29" s="1">
        <v>56.04</v>
      </c>
      <c r="H29" s="1">
        <f>1+COUNTIFS(A:A,A29,G:G,"&gt;"&amp;G29)</f>
        <v>5</v>
      </c>
      <c r="I29" s="2">
        <f>AVERAGEIF(A:A,A29,G:G)</f>
        <v>57.051250000000003</v>
      </c>
      <c r="J29" s="2">
        <f t="shared" si="16"/>
        <v>-1.011250000000004</v>
      </c>
      <c r="K29" s="2">
        <f t="shared" si="17"/>
        <v>88.988749999999996</v>
      </c>
      <c r="L29" s="2">
        <f t="shared" si="18"/>
        <v>208.37201170076679</v>
      </c>
      <c r="M29" s="2">
        <f>SUMIF(A:A,A29,L:L)</f>
        <v>2038.3939389011016</v>
      </c>
      <c r="N29" s="3">
        <f t="shared" si="19"/>
        <v>0.10222362209980872</v>
      </c>
      <c r="O29" s="6">
        <f t="shared" si="20"/>
        <v>9.7824747299956147</v>
      </c>
      <c r="P29" s="3">
        <f t="shared" si="21"/>
        <v>0.10222362209980872</v>
      </c>
      <c r="Q29" s="3">
        <f>IF(ISNUMBER(P29),SUMIF(A:A,A29,P:P),"")</f>
        <v>0.95240333065394311</v>
      </c>
      <c r="R29" s="3">
        <f t="shared" si="22"/>
        <v>0.10733228119815533</v>
      </c>
      <c r="S29" s="7">
        <f t="shared" si="23"/>
        <v>9.3168615148858542</v>
      </c>
    </row>
    <row r="30" spans="1:19" x14ac:dyDescent="0.3">
      <c r="A30" s="1">
        <v>16</v>
      </c>
      <c r="B30" s="5">
        <v>0.68402777777777779</v>
      </c>
      <c r="C30" s="1" t="s">
        <v>19</v>
      </c>
      <c r="D30" s="1">
        <v>7</v>
      </c>
      <c r="E30" s="1">
        <v>6</v>
      </c>
      <c r="F30" s="1" t="s">
        <v>48</v>
      </c>
      <c r="G30" s="1">
        <v>51.74</v>
      </c>
      <c r="H30" s="1">
        <f>1+COUNTIFS(A:A,A30,G:G,"&gt;"&amp;G30)</f>
        <v>6</v>
      </c>
      <c r="I30" s="2">
        <f>AVERAGEIF(A:A,A30,G:G)</f>
        <v>57.051250000000003</v>
      </c>
      <c r="J30" s="2">
        <f t="shared" si="16"/>
        <v>-5.3112500000000011</v>
      </c>
      <c r="K30" s="2">
        <f t="shared" si="17"/>
        <v>84.688749999999999</v>
      </c>
      <c r="L30" s="2">
        <f t="shared" si="18"/>
        <v>160.98722274454144</v>
      </c>
      <c r="M30" s="2">
        <f>SUMIF(A:A,A30,L:L)</f>
        <v>2038.3939389011016</v>
      </c>
      <c r="N30" s="3">
        <f t="shared" si="19"/>
        <v>7.8977483043012608E-2</v>
      </c>
      <c r="O30" s="6">
        <f t="shared" si="20"/>
        <v>12.661836785243983</v>
      </c>
      <c r="P30" s="3">
        <f t="shared" si="21"/>
        <v>7.8977483043012608E-2</v>
      </c>
      <c r="Q30" s="3">
        <f>IF(ISNUMBER(P30),SUMIF(A:A,A30,P:P),"")</f>
        <v>0.95240333065394311</v>
      </c>
      <c r="R30" s="3">
        <f t="shared" si="22"/>
        <v>8.2924408704854874E-2</v>
      </c>
      <c r="S30" s="7">
        <f t="shared" si="23"/>
        <v>12.059175526462985</v>
      </c>
    </row>
    <row r="31" spans="1:19" x14ac:dyDescent="0.3">
      <c r="A31" s="1">
        <v>16</v>
      </c>
      <c r="B31" s="5">
        <v>0.68402777777777779</v>
      </c>
      <c r="C31" s="1" t="s">
        <v>19</v>
      </c>
      <c r="D31" s="1">
        <v>7</v>
      </c>
      <c r="E31" s="1">
        <v>2</v>
      </c>
      <c r="F31" s="1" t="s">
        <v>44</v>
      </c>
      <c r="G31" s="1">
        <v>51.59</v>
      </c>
      <c r="H31" s="1">
        <f>1+COUNTIFS(A:A,A31,G:G,"&gt;"&amp;G31)</f>
        <v>7</v>
      </c>
      <c r="I31" s="2">
        <f>AVERAGEIF(A:A,A31,G:G)</f>
        <v>57.051250000000003</v>
      </c>
      <c r="J31" s="2">
        <f t="shared" si="16"/>
        <v>-5.4612499999999997</v>
      </c>
      <c r="K31" s="2">
        <f t="shared" si="17"/>
        <v>84.538749999999993</v>
      </c>
      <c r="L31" s="2">
        <f t="shared" si="18"/>
        <v>159.54483820634491</v>
      </c>
      <c r="M31" s="2">
        <f>SUMIF(A:A,A31,L:L)</f>
        <v>2038.3939389011016</v>
      </c>
      <c r="N31" s="3">
        <f t="shared" si="19"/>
        <v>7.8269874709476203E-2</v>
      </c>
      <c r="O31" s="6">
        <f t="shared" si="20"/>
        <v>12.776307662581821</v>
      </c>
      <c r="P31" s="3">
        <f t="shared" si="21"/>
        <v>7.8269874709476203E-2</v>
      </c>
      <c r="Q31" s="3">
        <f>IF(ISNUMBER(P31),SUMIF(A:A,A31,P:P),"")</f>
        <v>0.95240333065394311</v>
      </c>
      <c r="R31" s="3">
        <f t="shared" si="22"/>
        <v>8.2181437412376782E-2</v>
      </c>
      <c r="S31" s="7">
        <f t="shared" si="23"/>
        <v>12.168197971302421</v>
      </c>
    </row>
    <row r="32" spans="1:19" x14ac:dyDescent="0.3">
      <c r="A32" s="1">
        <v>16</v>
      </c>
      <c r="B32" s="5">
        <v>0.68402777777777779</v>
      </c>
      <c r="C32" s="1" t="s">
        <v>19</v>
      </c>
      <c r="D32" s="1">
        <v>7</v>
      </c>
      <c r="E32" s="1">
        <v>7</v>
      </c>
      <c r="F32" s="1" t="s">
        <v>49</v>
      </c>
      <c r="G32" s="1">
        <v>43.3</v>
      </c>
      <c r="H32" s="1">
        <f>1+COUNTIFS(A:A,A32,G:G,"&gt;"&amp;G32)</f>
        <v>8</v>
      </c>
      <c r="I32" s="2">
        <f>AVERAGEIF(A:A,A32,G:G)</f>
        <v>57.051250000000003</v>
      </c>
      <c r="J32" s="2">
        <f t="shared" si="16"/>
        <v>-13.751250000000006</v>
      </c>
      <c r="K32" s="2">
        <f t="shared" si="17"/>
        <v>76.248750000000001</v>
      </c>
      <c r="L32" s="2">
        <f t="shared" si="18"/>
        <v>97.02076230688256</v>
      </c>
      <c r="M32" s="2">
        <f>SUMIF(A:A,A32,L:L)</f>
        <v>2038.3939389011016</v>
      </c>
      <c r="N32" s="3">
        <f t="shared" si="19"/>
        <v>4.7596669346057052E-2</v>
      </c>
      <c r="O32" s="6">
        <f t="shared" si="20"/>
        <v>21.009873458358715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</sheetData>
  <autoFilter ref="A1:S11" xr:uid="{00000000-0009-0000-0000-000000000000}"/>
  <sortState xmlns:xlrd2="http://schemas.microsoft.com/office/spreadsheetml/2017/richdata2" ref="A2:T32">
    <sortCondition ref="B2:B32"/>
    <sortCondition ref="H2:H3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2:G1048576 G1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1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24052022 -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2022-05-23T22:48:29Z</cp:lastPrinted>
  <dcterms:created xsi:type="dcterms:W3CDTF">2016-03-11T05:58:01Z</dcterms:created>
  <dcterms:modified xsi:type="dcterms:W3CDTF">2022-05-23T22:49:27Z</dcterms:modified>
</cp:coreProperties>
</file>