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FB978B18-94FA-4B05-AF41-766C1C07F25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2207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22072022 - PREMIUM'!$A$8:$S$28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5" i="1" l="1"/>
  <c r="I55" i="1"/>
  <c r="J55" i="1" s="1"/>
  <c r="K55" i="1" s="1"/>
  <c r="L55" i="1" s="1"/>
  <c r="H64" i="1"/>
  <c r="I64" i="1"/>
  <c r="J64" i="1" s="1"/>
  <c r="K64" i="1" s="1"/>
  <c r="L64" i="1" s="1"/>
  <c r="H63" i="1"/>
  <c r="I63" i="1"/>
  <c r="J63" i="1" s="1"/>
  <c r="K63" i="1" s="1"/>
  <c r="L63" i="1" s="1"/>
  <c r="H58" i="1"/>
  <c r="I58" i="1"/>
  <c r="J58" i="1" s="1"/>
  <c r="K58" i="1" s="1"/>
  <c r="L58" i="1" s="1"/>
  <c r="H62" i="1"/>
  <c r="I62" i="1"/>
  <c r="J62" i="1" s="1"/>
  <c r="K62" i="1" s="1"/>
  <c r="L62" i="1" s="1"/>
  <c r="H56" i="1"/>
  <c r="I56" i="1"/>
  <c r="J56" i="1" s="1"/>
  <c r="K56" i="1" s="1"/>
  <c r="L56" i="1" s="1"/>
  <c r="H59" i="1"/>
  <c r="I59" i="1"/>
  <c r="J59" i="1" s="1"/>
  <c r="K59" i="1" s="1"/>
  <c r="L59" i="1" s="1"/>
  <c r="H57" i="1"/>
  <c r="I57" i="1"/>
  <c r="J57" i="1" s="1"/>
  <c r="K57" i="1" s="1"/>
  <c r="L57" i="1" s="1"/>
  <c r="H60" i="1"/>
  <c r="I60" i="1"/>
  <c r="J60" i="1" s="1"/>
  <c r="K60" i="1" s="1"/>
  <c r="L60" i="1" s="1"/>
  <c r="H65" i="1"/>
  <c r="I65" i="1"/>
  <c r="J65" i="1" s="1"/>
  <c r="K65" i="1" s="1"/>
  <c r="L65" i="1" s="1"/>
  <c r="H61" i="1"/>
  <c r="I61" i="1"/>
  <c r="J61" i="1" s="1"/>
  <c r="K61" i="1" s="1"/>
  <c r="L61" i="1" s="1"/>
  <c r="H72" i="1"/>
  <c r="I72" i="1"/>
  <c r="J72" i="1" s="1"/>
  <c r="K72" i="1" s="1"/>
  <c r="L72" i="1" s="1"/>
  <c r="H67" i="1"/>
  <c r="I67" i="1"/>
  <c r="J67" i="1" s="1"/>
  <c r="K67" i="1" s="1"/>
  <c r="L67" i="1" s="1"/>
  <c r="H69" i="1"/>
  <c r="I69" i="1"/>
  <c r="J69" i="1" s="1"/>
  <c r="K69" i="1" s="1"/>
  <c r="L69" i="1" s="1"/>
  <c r="H75" i="1"/>
  <c r="I75" i="1"/>
  <c r="J75" i="1" s="1"/>
  <c r="K75" i="1" s="1"/>
  <c r="L75" i="1" s="1"/>
  <c r="H71" i="1"/>
  <c r="I71" i="1"/>
  <c r="J71" i="1" s="1"/>
  <c r="K71" i="1" s="1"/>
  <c r="L71" i="1" s="1"/>
  <c r="H68" i="1"/>
  <c r="I68" i="1"/>
  <c r="J68" i="1" s="1"/>
  <c r="K68" i="1" s="1"/>
  <c r="L68" i="1" s="1"/>
  <c r="H74" i="1"/>
  <c r="I74" i="1"/>
  <c r="J74" i="1" s="1"/>
  <c r="K74" i="1" s="1"/>
  <c r="L74" i="1" s="1"/>
  <c r="H73" i="1"/>
  <c r="I73" i="1"/>
  <c r="J73" i="1" s="1"/>
  <c r="K73" i="1" s="1"/>
  <c r="L73" i="1" s="1"/>
  <c r="H70" i="1"/>
  <c r="I70" i="1"/>
  <c r="J70" i="1" s="1"/>
  <c r="K70" i="1" s="1"/>
  <c r="L70" i="1" s="1"/>
  <c r="H49" i="1"/>
  <c r="I49" i="1"/>
  <c r="J49" i="1" s="1"/>
  <c r="K49" i="1" s="1"/>
  <c r="L49" i="1" s="1"/>
  <c r="H46" i="1"/>
  <c r="I46" i="1"/>
  <c r="J46" i="1" s="1"/>
  <c r="K46" i="1" s="1"/>
  <c r="L46" i="1" s="1"/>
  <c r="H47" i="1"/>
  <c r="I47" i="1"/>
  <c r="J47" i="1" s="1"/>
  <c r="K47" i="1" s="1"/>
  <c r="L47" i="1" s="1"/>
  <c r="H50" i="1"/>
  <c r="I50" i="1"/>
  <c r="J50" i="1" s="1"/>
  <c r="K50" i="1" s="1"/>
  <c r="L50" i="1" s="1"/>
  <c r="H48" i="1"/>
  <c r="I48" i="1"/>
  <c r="J48" i="1" s="1"/>
  <c r="K48" i="1" s="1"/>
  <c r="L48" i="1" s="1"/>
  <c r="H53" i="1"/>
  <c r="I53" i="1"/>
  <c r="J53" i="1" s="1"/>
  <c r="K53" i="1" s="1"/>
  <c r="L53" i="1" s="1"/>
  <c r="H52" i="1"/>
  <c r="I52" i="1"/>
  <c r="J52" i="1" s="1"/>
  <c r="K52" i="1" s="1"/>
  <c r="L52" i="1" s="1"/>
  <c r="H51" i="1"/>
  <c r="I51" i="1"/>
  <c r="J51" i="1" s="1"/>
  <c r="K51" i="1" s="1"/>
  <c r="L51" i="1" s="1"/>
  <c r="H34" i="1"/>
  <c r="I34" i="1"/>
  <c r="J34" i="1" s="1"/>
  <c r="K34" i="1" s="1"/>
  <c r="L34" i="1" s="1"/>
  <c r="H41" i="1"/>
  <c r="I41" i="1"/>
  <c r="J41" i="1" s="1"/>
  <c r="K41" i="1" s="1"/>
  <c r="L41" i="1" s="1"/>
  <c r="H44" i="1"/>
  <c r="I44" i="1"/>
  <c r="J44" i="1" s="1"/>
  <c r="K44" i="1" s="1"/>
  <c r="L44" i="1" s="1"/>
  <c r="H32" i="1"/>
  <c r="I32" i="1"/>
  <c r="J32" i="1" s="1"/>
  <c r="K32" i="1" s="1"/>
  <c r="L32" i="1" s="1"/>
  <c r="H31" i="1"/>
  <c r="I31" i="1"/>
  <c r="J31" i="1" s="1"/>
  <c r="K31" i="1" s="1"/>
  <c r="L31" i="1" s="1"/>
  <c r="H30" i="1"/>
  <c r="I30" i="1"/>
  <c r="J30" i="1" s="1"/>
  <c r="K30" i="1" s="1"/>
  <c r="L30" i="1" s="1"/>
  <c r="H36" i="1"/>
  <c r="I36" i="1"/>
  <c r="J36" i="1" s="1"/>
  <c r="K36" i="1" s="1"/>
  <c r="L36" i="1" s="1"/>
  <c r="H33" i="1"/>
  <c r="I33" i="1"/>
  <c r="J33" i="1" s="1"/>
  <c r="K33" i="1" s="1"/>
  <c r="L33" i="1" s="1"/>
  <c r="H38" i="1"/>
  <c r="I38" i="1"/>
  <c r="J38" i="1" s="1"/>
  <c r="K38" i="1" s="1"/>
  <c r="L38" i="1" s="1"/>
  <c r="H35" i="1"/>
  <c r="I35" i="1"/>
  <c r="J35" i="1" s="1"/>
  <c r="K35" i="1" s="1"/>
  <c r="L35" i="1" s="1"/>
  <c r="H42" i="1"/>
  <c r="I42" i="1"/>
  <c r="J42" i="1" s="1"/>
  <c r="K42" i="1" s="1"/>
  <c r="L42" i="1" s="1"/>
  <c r="H43" i="1"/>
  <c r="I43" i="1"/>
  <c r="J43" i="1" s="1"/>
  <c r="K43" i="1" s="1"/>
  <c r="L43" i="1" s="1"/>
  <c r="H39" i="1"/>
  <c r="I39" i="1"/>
  <c r="J39" i="1" s="1"/>
  <c r="K39" i="1" s="1"/>
  <c r="L39" i="1" s="1"/>
  <c r="H40" i="1"/>
  <c r="I40" i="1"/>
  <c r="J40" i="1" s="1"/>
  <c r="K40" i="1" s="1"/>
  <c r="L40" i="1" s="1"/>
  <c r="H37" i="1"/>
  <c r="I37" i="1"/>
  <c r="J37" i="1" s="1"/>
  <c r="K37" i="1" s="1"/>
  <c r="L37" i="1" s="1"/>
  <c r="H10" i="1"/>
  <c r="I10" i="1"/>
  <c r="J10" i="1" s="1"/>
  <c r="K10" i="1" s="1"/>
  <c r="L10" i="1" s="1"/>
  <c r="H13" i="1"/>
  <c r="I13" i="1"/>
  <c r="J13" i="1" s="1"/>
  <c r="K13" i="1" s="1"/>
  <c r="L13" i="1" s="1"/>
  <c r="H11" i="1"/>
  <c r="I11" i="1"/>
  <c r="J11" i="1" s="1"/>
  <c r="K11" i="1" s="1"/>
  <c r="L11" i="1" s="1"/>
  <c r="H14" i="1"/>
  <c r="I14" i="1"/>
  <c r="J14" i="1" s="1"/>
  <c r="K14" i="1" s="1"/>
  <c r="L14" i="1" s="1"/>
  <c r="H9" i="1"/>
  <c r="I9" i="1"/>
  <c r="J9" i="1" s="1"/>
  <c r="K9" i="1" s="1"/>
  <c r="L9" i="1" s="1"/>
  <c r="H12" i="1"/>
  <c r="I12" i="1"/>
  <c r="J12" i="1" s="1"/>
  <c r="K12" i="1" s="1"/>
  <c r="L12" i="1" s="1"/>
  <c r="H16" i="1"/>
  <c r="I16" i="1"/>
  <c r="J16" i="1" s="1"/>
  <c r="K16" i="1" s="1"/>
  <c r="L16" i="1" s="1"/>
  <c r="H17" i="1"/>
  <c r="I17" i="1"/>
  <c r="J17" i="1" s="1"/>
  <c r="K17" i="1" s="1"/>
  <c r="L17" i="1" s="1"/>
  <c r="H15" i="1"/>
  <c r="I15" i="1"/>
  <c r="J15" i="1" s="1"/>
  <c r="K15" i="1" s="1"/>
  <c r="L15" i="1" s="1"/>
  <c r="H20" i="1"/>
  <c r="I20" i="1"/>
  <c r="J20" i="1" s="1"/>
  <c r="K20" i="1" s="1"/>
  <c r="L20" i="1" s="1"/>
  <c r="H22" i="1"/>
  <c r="I22" i="1"/>
  <c r="J22" i="1" s="1"/>
  <c r="K22" i="1" s="1"/>
  <c r="L22" i="1" s="1"/>
  <c r="H19" i="1"/>
  <c r="I19" i="1"/>
  <c r="J19" i="1" s="1"/>
  <c r="K19" i="1" s="1"/>
  <c r="L19" i="1" s="1"/>
  <c r="H24" i="1"/>
  <c r="I24" i="1"/>
  <c r="J24" i="1" s="1"/>
  <c r="K24" i="1" s="1"/>
  <c r="L24" i="1" s="1"/>
  <c r="H23" i="1"/>
  <c r="I23" i="1"/>
  <c r="J23" i="1" s="1"/>
  <c r="K23" i="1" s="1"/>
  <c r="L23" i="1" s="1"/>
  <c r="H26" i="1"/>
  <c r="I26" i="1"/>
  <c r="J26" i="1" s="1"/>
  <c r="K26" i="1" s="1"/>
  <c r="L26" i="1" s="1"/>
  <c r="H21" i="1"/>
  <c r="I21" i="1"/>
  <c r="J21" i="1" s="1"/>
  <c r="K21" i="1" s="1"/>
  <c r="L21" i="1" s="1"/>
  <c r="H25" i="1"/>
  <c r="I25" i="1"/>
  <c r="J25" i="1" s="1"/>
  <c r="K25" i="1" s="1"/>
  <c r="L25" i="1" s="1"/>
  <c r="H28" i="1"/>
  <c r="I28" i="1"/>
  <c r="J28" i="1" s="1"/>
  <c r="K28" i="1" s="1"/>
  <c r="L28" i="1" s="1"/>
  <c r="H27" i="1"/>
  <c r="I27" i="1"/>
  <c r="J27" i="1" s="1"/>
  <c r="K27" i="1" s="1"/>
  <c r="L27" i="1" s="1"/>
  <c r="M68" i="1" l="1"/>
  <c r="N68" i="1" s="1"/>
  <c r="O68" i="1" s="1"/>
  <c r="P68" i="1" s="1"/>
  <c r="M70" i="1"/>
  <c r="N70" i="1" s="1"/>
  <c r="O70" i="1" s="1"/>
  <c r="P70" i="1" s="1"/>
  <c r="M73" i="1"/>
  <c r="N73" i="1" s="1"/>
  <c r="O73" i="1" s="1"/>
  <c r="P73" i="1" s="1"/>
  <c r="M71" i="1"/>
  <c r="N71" i="1" s="1"/>
  <c r="O71" i="1" s="1"/>
  <c r="P71" i="1" s="1"/>
  <c r="M56" i="1"/>
  <c r="N56" i="1" s="1"/>
  <c r="O56" i="1" s="1"/>
  <c r="P56" i="1" s="1"/>
  <c r="M74" i="1"/>
  <c r="N74" i="1" s="1"/>
  <c r="O74" i="1" s="1"/>
  <c r="P74" i="1" s="1"/>
  <c r="M67" i="1"/>
  <c r="N67" i="1" s="1"/>
  <c r="O67" i="1" s="1"/>
  <c r="P67" i="1" s="1"/>
  <c r="M69" i="1"/>
  <c r="N69" i="1" s="1"/>
  <c r="O69" i="1" s="1"/>
  <c r="P69" i="1" s="1"/>
  <c r="M72" i="1"/>
  <c r="N72" i="1" s="1"/>
  <c r="O72" i="1" s="1"/>
  <c r="P72" i="1" s="1"/>
  <c r="M75" i="1"/>
  <c r="N75" i="1" s="1"/>
  <c r="O75" i="1" s="1"/>
  <c r="P75" i="1" s="1"/>
  <c r="M58" i="1"/>
  <c r="N58" i="1" s="1"/>
  <c r="O58" i="1" s="1"/>
  <c r="P58" i="1" s="1"/>
  <c r="M60" i="1"/>
  <c r="N60" i="1" s="1"/>
  <c r="O60" i="1" s="1"/>
  <c r="P60" i="1" s="1"/>
  <c r="M61" i="1"/>
  <c r="N61" i="1" s="1"/>
  <c r="O61" i="1" s="1"/>
  <c r="P61" i="1" s="1"/>
  <c r="M62" i="1"/>
  <c r="N62" i="1" s="1"/>
  <c r="O62" i="1" s="1"/>
  <c r="P62" i="1" s="1"/>
  <c r="M59" i="1"/>
  <c r="N59" i="1" s="1"/>
  <c r="O59" i="1" s="1"/>
  <c r="P59" i="1" s="1"/>
  <c r="M57" i="1"/>
  <c r="N57" i="1" s="1"/>
  <c r="O57" i="1" s="1"/>
  <c r="P57" i="1" s="1"/>
  <c r="M65" i="1"/>
  <c r="N65" i="1" s="1"/>
  <c r="O65" i="1" s="1"/>
  <c r="P65" i="1" s="1"/>
  <c r="M55" i="1"/>
  <c r="N55" i="1" s="1"/>
  <c r="O55" i="1" s="1"/>
  <c r="P55" i="1" s="1"/>
  <c r="M64" i="1"/>
  <c r="N64" i="1" s="1"/>
  <c r="O64" i="1" s="1"/>
  <c r="P64" i="1" s="1"/>
  <c r="M63" i="1"/>
  <c r="N63" i="1" s="1"/>
  <c r="O63" i="1" s="1"/>
  <c r="P63" i="1" s="1"/>
  <c r="M51" i="1"/>
  <c r="N51" i="1" s="1"/>
  <c r="O51" i="1" s="1"/>
  <c r="P51" i="1" s="1"/>
  <c r="M52" i="1"/>
  <c r="N52" i="1" s="1"/>
  <c r="O52" i="1" s="1"/>
  <c r="P52" i="1" s="1"/>
  <c r="M53" i="1"/>
  <c r="N53" i="1" s="1"/>
  <c r="O53" i="1" s="1"/>
  <c r="P53" i="1" s="1"/>
  <c r="M47" i="1"/>
  <c r="N47" i="1" s="1"/>
  <c r="O47" i="1" s="1"/>
  <c r="P47" i="1" s="1"/>
  <c r="M49" i="1"/>
  <c r="N49" i="1" s="1"/>
  <c r="O49" i="1" s="1"/>
  <c r="P49" i="1" s="1"/>
  <c r="M48" i="1"/>
  <c r="N48" i="1" s="1"/>
  <c r="O48" i="1" s="1"/>
  <c r="P48" i="1" s="1"/>
  <c r="M50" i="1"/>
  <c r="N50" i="1" s="1"/>
  <c r="O50" i="1" s="1"/>
  <c r="P50" i="1" s="1"/>
  <c r="M46" i="1"/>
  <c r="N46" i="1" s="1"/>
  <c r="O46" i="1" s="1"/>
  <c r="P46" i="1" s="1"/>
  <c r="M31" i="1"/>
  <c r="N31" i="1" s="1"/>
  <c r="O31" i="1" s="1"/>
  <c r="P31" i="1" s="1"/>
  <c r="M32" i="1"/>
  <c r="N32" i="1" s="1"/>
  <c r="O32" i="1" s="1"/>
  <c r="P32" i="1" s="1"/>
  <c r="M41" i="1"/>
  <c r="N41" i="1" s="1"/>
  <c r="O41" i="1" s="1"/>
  <c r="P41" i="1" s="1"/>
  <c r="M34" i="1"/>
  <c r="N34" i="1" s="1"/>
  <c r="O34" i="1" s="1"/>
  <c r="P34" i="1" s="1"/>
  <c r="M44" i="1"/>
  <c r="N44" i="1" s="1"/>
  <c r="O44" i="1" s="1"/>
  <c r="P44" i="1" s="1"/>
  <c r="M43" i="1"/>
  <c r="N43" i="1" s="1"/>
  <c r="O43" i="1" s="1"/>
  <c r="P43" i="1" s="1"/>
  <c r="M35" i="1"/>
  <c r="N35" i="1" s="1"/>
  <c r="O35" i="1" s="1"/>
  <c r="P35" i="1" s="1"/>
  <c r="M36" i="1"/>
  <c r="N36" i="1" s="1"/>
  <c r="O36" i="1" s="1"/>
  <c r="P36" i="1" s="1"/>
  <c r="M37" i="1"/>
  <c r="N37" i="1" s="1"/>
  <c r="O37" i="1" s="1"/>
  <c r="P37" i="1" s="1"/>
  <c r="M38" i="1"/>
  <c r="N38" i="1" s="1"/>
  <c r="O38" i="1" s="1"/>
  <c r="P38" i="1" s="1"/>
  <c r="M39" i="1"/>
  <c r="N39" i="1" s="1"/>
  <c r="O39" i="1" s="1"/>
  <c r="P39" i="1" s="1"/>
  <c r="M30" i="1"/>
  <c r="N30" i="1" s="1"/>
  <c r="O30" i="1" s="1"/>
  <c r="P30" i="1" s="1"/>
  <c r="M42" i="1"/>
  <c r="N42" i="1" s="1"/>
  <c r="O42" i="1" s="1"/>
  <c r="P42" i="1" s="1"/>
  <c r="M40" i="1"/>
  <c r="N40" i="1" s="1"/>
  <c r="O40" i="1" s="1"/>
  <c r="P40" i="1" s="1"/>
  <c r="M33" i="1"/>
  <c r="N33" i="1" s="1"/>
  <c r="O33" i="1" s="1"/>
  <c r="P33" i="1" s="1"/>
  <c r="M15" i="1"/>
  <c r="N15" i="1" s="1"/>
  <c r="O15" i="1" s="1"/>
  <c r="P15" i="1" s="1"/>
  <c r="M13" i="1"/>
  <c r="N13" i="1" s="1"/>
  <c r="O13" i="1" s="1"/>
  <c r="P13" i="1" s="1"/>
  <c r="M16" i="1"/>
  <c r="N16" i="1" s="1"/>
  <c r="O16" i="1" s="1"/>
  <c r="P16" i="1" s="1"/>
  <c r="M10" i="1"/>
  <c r="N10" i="1" s="1"/>
  <c r="O10" i="1" s="1"/>
  <c r="P10" i="1" s="1"/>
  <c r="M14" i="1"/>
  <c r="N14" i="1" s="1"/>
  <c r="O14" i="1" s="1"/>
  <c r="P14" i="1" s="1"/>
  <c r="M12" i="1"/>
  <c r="N12" i="1" s="1"/>
  <c r="O12" i="1" s="1"/>
  <c r="P12" i="1" s="1"/>
  <c r="M11" i="1"/>
  <c r="N11" i="1" s="1"/>
  <c r="O11" i="1" s="1"/>
  <c r="P11" i="1" s="1"/>
  <c r="M9" i="1"/>
  <c r="N9" i="1" s="1"/>
  <c r="O9" i="1" s="1"/>
  <c r="P9" i="1" s="1"/>
  <c r="M17" i="1"/>
  <c r="N17" i="1" s="1"/>
  <c r="O17" i="1" s="1"/>
  <c r="P17" i="1" s="1"/>
  <c r="M22" i="1"/>
  <c r="N22" i="1" s="1"/>
  <c r="O22" i="1" s="1"/>
  <c r="P22" i="1" s="1"/>
  <c r="M23" i="1"/>
  <c r="N23" i="1" s="1"/>
  <c r="O23" i="1" s="1"/>
  <c r="P23" i="1" s="1"/>
  <c r="M25" i="1"/>
  <c r="N25" i="1" s="1"/>
  <c r="O25" i="1" s="1"/>
  <c r="P25" i="1" s="1"/>
  <c r="M20" i="1"/>
  <c r="N20" i="1" s="1"/>
  <c r="O20" i="1" s="1"/>
  <c r="P20" i="1" s="1"/>
  <c r="M24" i="1"/>
  <c r="N24" i="1" s="1"/>
  <c r="O24" i="1" s="1"/>
  <c r="P24" i="1" s="1"/>
  <c r="M21" i="1"/>
  <c r="N21" i="1" s="1"/>
  <c r="O21" i="1" s="1"/>
  <c r="P21" i="1" s="1"/>
  <c r="M27" i="1"/>
  <c r="N27" i="1" s="1"/>
  <c r="O27" i="1" s="1"/>
  <c r="P27" i="1" s="1"/>
  <c r="M19" i="1"/>
  <c r="N19" i="1" s="1"/>
  <c r="O19" i="1" s="1"/>
  <c r="P19" i="1" s="1"/>
  <c r="M26" i="1"/>
  <c r="N26" i="1" s="1"/>
  <c r="O26" i="1" s="1"/>
  <c r="P26" i="1" s="1"/>
  <c r="M28" i="1"/>
  <c r="N28" i="1" s="1"/>
  <c r="O28" i="1" s="1"/>
  <c r="P28" i="1" s="1"/>
  <c r="Q75" i="1" l="1"/>
  <c r="R75" i="1" s="1"/>
  <c r="S75" i="1" s="1"/>
  <c r="Q62" i="1"/>
  <c r="R62" i="1" s="1"/>
  <c r="S62" i="1" s="1"/>
  <c r="Q61" i="1"/>
  <c r="R61" i="1" s="1"/>
  <c r="S61" i="1" s="1"/>
  <c r="Q55" i="1"/>
  <c r="R55" i="1" s="1"/>
  <c r="S55" i="1" s="1"/>
  <c r="Q64" i="1"/>
  <c r="R64" i="1" s="1"/>
  <c r="S64" i="1" s="1"/>
  <c r="Q73" i="1"/>
  <c r="R73" i="1" s="1"/>
  <c r="S73" i="1" s="1"/>
  <c r="Q67" i="1"/>
  <c r="R67" i="1" s="1"/>
  <c r="S67" i="1" s="1"/>
  <c r="Q74" i="1"/>
  <c r="R74" i="1" s="1"/>
  <c r="S74" i="1" s="1"/>
  <c r="Q57" i="1"/>
  <c r="R57" i="1" s="1"/>
  <c r="S57" i="1" s="1"/>
  <c r="Q63" i="1"/>
  <c r="R63" i="1" s="1"/>
  <c r="S63" i="1" s="1"/>
  <c r="Q56" i="1"/>
  <c r="R56" i="1" s="1"/>
  <c r="S56" i="1" s="1"/>
  <c r="Q60" i="1"/>
  <c r="R60" i="1" s="1"/>
  <c r="S60" i="1" s="1"/>
  <c r="Q68" i="1"/>
  <c r="R68" i="1" s="1"/>
  <c r="S68" i="1" s="1"/>
  <c r="Q72" i="1"/>
  <c r="R72" i="1" s="1"/>
  <c r="S72" i="1" s="1"/>
  <c r="Q69" i="1"/>
  <c r="R69" i="1" s="1"/>
  <c r="S69" i="1" s="1"/>
  <c r="Q71" i="1"/>
  <c r="R71" i="1" s="1"/>
  <c r="S71" i="1" s="1"/>
  <c r="Q65" i="1"/>
  <c r="R65" i="1" s="1"/>
  <c r="S65" i="1" s="1"/>
  <c r="Q59" i="1"/>
  <c r="R59" i="1" s="1"/>
  <c r="S59" i="1" s="1"/>
  <c r="Q58" i="1"/>
  <c r="R58" i="1" s="1"/>
  <c r="S58" i="1" s="1"/>
  <c r="Q70" i="1"/>
  <c r="R70" i="1" s="1"/>
  <c r="S70" i="1" s="1"/>
  <c r="Q52" i="1"/>
  <c r="R52" i="1" s="1"/>
  <c r="S52" i="1" s="1"/>
  <c r="Q50" i="1"/>
  <c r="R50" i="1" s="1"/>
  <c r="S50" i="1" s="1"/>
  <c r="Q49" i="1"/>
  <c r="R49" i="1" s="1"/>
  <c r="S49" i="1" s="1"/>
  <c r="Q46" i="1"/>
  <c r="R46" i="1" s="1"/>
  <c r="S46" i="1" s="1"/>
  <c r="Q53" i="1"/>
  <c r="R53" i="1" s="1"/>
  <c r="S53" i="1" s="1"/>
  <c r="Q47" i="1"/>
  <c r="R47" i="1" s="1"/>
  <c r="S47" i="1" s="1"/>
  <c r="Q51" i="1"/>
  <c r="R51" i="1" s="1"/>
  <c r="S51" i="1" s="1"/>
  <c r="Q48" i="1"/>
  <c r="R48" i="1" s="1"/>
  <c r="S48" i="1" s="1"/>
  <c r="Q33" i="1"/>
  <c r="R33" i="1" s="1"/>
  <c r="S33" i="1" s="1"/>
  <c r="Q40" i="1"/>
  <c r="R40" i="1" s="1"/>
  <c r="S40" i="1" s="1"/>
  <c r="Q38" i="1"/>
  <c r="R38" i="1" s="1"/>
  <c r="S38" i="1" s="1"/>
  <c r="Q44" i="1"/>
  <c r="R44" i="1" s="1"/>
  <c r="S44" i="1" s="1"/>
  <c r="Q39" i="1"/>
  <c r="R39" i="1" s="1"/>
  <c r="S39" i="1" s="1"/>
  <c r="Q42" i="1"/>
  <c r="R42" i="1" s="1"/>
  <c r="S42" i="1" s="1"/>
  <c r="Q36" i="1"/>
  <c r="R36" i="1" s="1"/>
  <c r="S36" i="1" s="1"/>
  <c r="Q30" i="1"/>
  <c r="R30" i="1" s="1"/>
  <c r="S30" i="1" s="1"/>
  <c r="Q35" i="1"/>
  <c r="R35" i="1" s="1"/>
  <c r="S35" i="1" s="1"/>
  <c r="Q31" i="1"/>
  <c r="R31" i="1" s="1"/>
  <c r="S31" i="1" s="1"/>
  <c r="Q43" i="1"/>
  <c r="R43" i="1" s="1"/>
  <c r="S43" i="1" s="1"/>
  <c r="Q41" i="1"/>
  <c r="R41" i="1" s="1"/>
  <c r="S41" i="1" s="1"/>
  <c r="Q32" i="1"/>
  <c r="R32" i="1" s="1"/>
  <c r="S32" i="1" s="1"/>
  <c r="Q37" i="1"/>
  <c r="R37" i="1" s="1"/>
  <c r="S37" i="1" s="1"/>
  <c r="Q34" i="1"/>
  <c r="R34" i="1" s="1"/>
  <c r="S34" i="1" s="1"/>
  <c r="Q26" i="1"/>
  <c r="R26" i="1" s="1"/>
  <c r="S26" i="1" s="1"/>
  <c r="Q23" i="1"/>
  <c r="R23" i="1" s="1"/>
  <c r="S23" i="1" s="1"/>
  <c r="Q19" i="1"/>
  <c r="R19" i="1" s="1"/>
  <c r="S19" i="1" s="1"/>
  <c r="Q9" i="1"/>
  <c r="R9" i="1" s="1"/>
  <c r="S9" i="1" s="1"/>
  <c r="Q14" i="1"/>
  <c r="R14" i="1" s="1"/>
  <c r="S14" i="1" s="1"/>
  <c r="Q27" i="1"/>
  <c r="R27" i="1" s="1"/>
  <c r="S27" i="1" s="1"/>
  <c r="Q17" i="1"/>
  <c r="R17" i="1" s="1"/>
  <c r="S17" i="1" s="1"/>
  <c r="Q16" i="1"/>
  <c r="R16" i="1" s="1"/>
  <c r="S16" i="1" s="1"/>
  <c r="Q28" i="1"/>
  <c r="R28" i="1" s="1"/>
  <c r="S28" i="1" s="1"/>
  <c r="Q15" i="1"/>
  <c r="R15" i="1" s="1"/>
  <c r="S15" i="1" s="1"/>
  <c r="Q10" i="1"/>
  <c r="R10" i="1" s="1"/>
  <c r="S10" i="1" s="1"/>
  <c r="Q11" i="1"/>
  <c r="R11" i="1" s="1"/>
  <c r="S11" i="1" s="1"/>
  <c r="Q12" i="1"/>
  <c r="R12" i="1" s="1"/>
  <c r="S12" i="1" s="1"/>
  <c r="Q25" i="1"/>
  <c r="R25" i="1" s="1"/>
  <c r="S25" i="1" s="1"/>
  <c r="Q13" i="1"/>
  <c r="R13" i="1" s="1"/>
  <c r="S13" i="1" s="1"/>
  <c r="Q22" i="1"/>
  <c r="R22" i="1" s="1"/>
  <c r="S22" i="1" s="1"/>
  <c r="Q24" i="1"/>
  <c r="R24" i="1" s="1"/>
  <c r="S24" i="1" s="1"/>
  <c r="Q20" i="1"/>
  <c r="R20" i="1" s="1"/>
  <c r="S20" i="1" s="1"/>
  <c r="Q21" i="1"/>
  <c r="R21" i="1" s="1"/>
  <c r="S21" i="1" s="1"/>
</calcChain>
</file>

<file path=xl/sharedStrings.xml><?xml version="1.0" encoding="utf-8"?>
<sst xmlns="http://schemas.openxmlformats.org/spreadsheetml/2006/main" count="143" uniqueCount="82">
  <si>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</si>
  <si>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</si>
  <si>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</si>
  <si>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</si>
  <si>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</si>
  <si>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</si>
  <si>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</si>
  <si>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</si>
  <si>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</si>
  <si>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</si>
  <si>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</si>
  <si>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</si>
  <si>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</si>
  <si>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</si>
  <si>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</si>
  <si>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</si>
  <si>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</si>
  <si>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</si>
  <si>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</si>
  <si>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 xml:space="preserve">Easy Rosie          </t>
  </si>
  <si>
    <t xml:space="preserve">Donegal Lights      </t>
  </si>
  <si>
    <t>Canberra</t>
  </si>
  <si>
    <t xml:space="preserve">Majestic Lilly      </t>
  </si>
  <si>
    <t xml:space="preserve">Mini Maya           </t>
  </si>
  <si>
    <t xml:space="preserve">Miss Clambake       </t>
  </si>
  <si>
    <t xml:space="preserve">Finns Fortune       </t>
  </si>
  <si>
    <t xml:space="preserve">Successful Star     </t>
  </si>
  <si>
    <t xml:space="preserve">Princess Adelaide   </t>
  </si>
  <si>
    <t xml:space="preserve">Princess Of Dubai   </t>
  </si>
  <si>
    <t xml:space="preserve">Racey Vixen         </t>
  </si>
  <si>
    <t xml:space="preserve">Beauchamp           </t>
  </si>
  <si>
    <t xml:space="preserve">Galaxy Force        </t>
  </si>
  <si>
    <t xml:space="preserve">Rafhas Choice       </t>
  </si>
  <si>
    <t xml:space="preserve">Sifu                </t>
  </si>
  <si>
    <t xml:space="preserve">Sky Diamonds        </t>
  </si>
  <si>
    <t xml:space="preserve">Emperors Star       </t>
  </si>
  <si>
    <t xml:space="preserve">Big Steve           </t>
  </si>
  <si>
    <t xml:space="preserve">Sundelago           </t>
  </si>
  <si>
    <t xml:space="preserve">Gloraya             </t>
  </si>
  <si>
    <t xml:space="preserve">Grand Exit          </t>
  </si>
  <si>
    <t xml:space="preserve">Beau Rock           </t>
  </si>
  <si>
    <t xml:space="preserve">Arlark Mofeed       </t>
  </si>
  <si>
    <t xml:space="preserve">Lady Of Fortune     </t>
  </si>
  <si>
    <t xml:space="preserve">Lennox Road         </t>
  </si>
  <si>
    <t xml:space="preserve">Samindi             </t>
  </si>
  <si>
    <t xml:space="preserve">Shecago             </t>
  </si>
  <si>
    <t xml:space="preserve">Willybeafactor      </t>
  </si>
  <si>
    <t xml:space="preserve">Cartography         </t>
  </si>
  <si>
    <t xml:space="preserve">Fighting Pleasure   </t>
  </si>
  <si>
    <t xml:space="preserve">Roman Candle        </t>
  </si>
  <si>
    <t xml:space="preserve">Manila Thriller     </t>
  </si>
  <si>
    <t xml:space="preserve">Capital Venture     </t>
  </si>
  <si>
    <t xml:space="preserve">Serb Alert          </t>
  </si>
  <si>
    <t xml:space="preserve">Zo Purrfect         </t>
  </si>
  <si>
    <t xml:space="preserve">Gametime            </t>
  </si>
  <si>
    <t xml:space="preserve">Loafing             </t>
  </si>
  <si>
    <t xml:space="preserve">Rodricks Secret     </t>
  </si>
  <si>
    <t xml:space="preserve">Tip Top Timing      </t>
  </si>
  <si>
    <t xml:space="preserve">Super View          </t>
  </si>
  <si>
    <t xml:space="preserve">Zariz No Water      </t>
  </si>
  <si>
    <t xml:space="preserve">High Dude           </t>
  </si>
  <si>
    <t xml:space="preserve">Tan Line            </t>
  </si>
  <si>
    <t xml:space="preserve">The Chaplain        </t>
  </si>
  <si>
    <t xml:space="preserve">Hit The Rim         </t>
  </si>
  <si>
    <t xml:space="preserve">Wichita Warrior     </t>
  </si>
  <si>
    <t xml:space="preserve">Bet Red             </t>
  </si>
  <si>
    <t xml:space="preserve">Design Artist       </t>
  </si>
  <si>
    <t xml:space="preserve">Crucial Witness     </t>
  </si>
  <si>
    <t xml:space="preserve">Exotic Deel         </t>
  </si>
  <si>
    <t xml:space="preserve">Unique Prince       </t>
  </si>
  <si>
    <t xml:space="preserve">Cotton Fields       </t>
  </si>
  <si>
    <t xml:space="preserve">Starliv             </t>
  </si>
  <si>
    <t xml:space="preserve">Choccy Gaf          </t>
  </si>
  <si>
    <t xml:space="preserve">Scoffa              </t>
  </si>
  <si>
    <t xml:space="preserve">Lethal Lady         </t>
  </si>
  <si>
    <t xml:space="preserve">Yesterdays Gone     </t>
  </si>
  <si>
    <t xml:space="preserve">The Burning         </t>
  </si>
  <si>
    <t xml:space="preserve">Evening Star        </t>
  </si>
  <si>
    <t xml:space="preserve">Stunning Sunrise    </t>
  </si>
  <si>
    <t xml:space="preserve">Gottabe Red         </t>
  </si>
  <si>
    <t xml:space="preserve">Khaleej             </t>
  </si>
  <si>
    <t xml:space="preserve">Kitty Karine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</si>
</sst>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38100</xdr:colOff>
      <xdr:row>6</xdr:row>
      <xdr:rowOff>908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E21736-20FB-7A23-BD12-F25380487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97040" cy="1098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8:S75"/>
  <sheetViews>
    <sheetView tabSelected="1" topLeftCell="B1" zoomScaleNormal="100" workbookViewId="0">
      <pane ySplit="8" topLeftCell="A9" activePane="bottomLeft" state="frozen"/>
      <selection activeCell="B1" sqref="B1"/>
      <selection pane="bottomLeft" activeCell="W65" sqref="W65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4.77734375" style="9" bestFit="1" customWidth="1"/>
    <col min="4" max="4" width="6.44140625" style="9" bestFit="1" customWidth="1"/>
    <col min="5" max="5" width="6.33203125" style="9" bestFit="1" customWidth="1"/>
    <col min="6" max="6" width="24.5546875" style="9" bestFit="1" customWidth="1"/>
    <col min="7" max="7" width="15.6640625" style="10" bestFit="1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8" spans="1:19" s="4" customFormat="1" x14ac:dyDescent="0.3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3" t="s">
        <v>13</v>
      </c>
      <c r="O8" s="2" t="s">
        <v>14</v>
      </c>
      <c r="P8" s="2" t="s">
        <v>15</v>
      </c>
      <c r="Q8" s="2" t="s">
        <v>16</v>
      </c>
      <c r="R8" s="2" t="s">
        <v>17</v>
      </c>
      <c r="S8" s="1" t="s">
        <v>18</v>
      </c>
    </row>
    <row r="9" spans="1:19" x14ac:dyDescent="0.3">
      <c r="A9" s="1">
        <v>1</v>
      </c>
      <c r="B9" s="5">
        <v>0.51111111111111118</v>
      </c>
      <c r="C9" s="1" t="s">
        <v>21</v>
      </c>
      <c r="D9" s="1">
        <v>1</v>
      </c>
      <c r="E9" s="1">
        <v>7</v>
      </c>
      <c r="F9" s="1" t="s">
        <v>25</v>
      </c>
      <c r="G9" s="1">
        <v>71.67</v>
      </c>
      <c r="H9" s="1">
        <f>1+COUNTIFS(A:A,A9,G:G,"&gt;"&amp;G9)</f>
        <v>1</v>
      </c>
      <c r="I9" s="2">
        <f>AVERAGEIF(A:A,A9,G:G)</f>
        <v>46.243333333333332</v>
      </c>
      <c r="J9" s="2">
        <f t="shared" ref="J9:J28" si="0">G9-I9</f>
        <v>25.426666666666669</v>
      </c>
      <c r="K9" s="2">
        <f t="shared" ref="K9:K28" si="1">90+J9</f>
        <v>115.42666666666668</v>
      </c>
      <c r="L9" s="2">
        <f t="shared" ref="L9:L28" si="2">EXP(0.06*K9)</f>
        <v>1018.0048893532852</v>
      </c>
      <c r="M9" s="2">
        <f>SUMIF(A:A,A9,L:L)</f>
        <v>3231.5920131876278</v>
      </c>
      <c r="N9" s="3">
        <f t="shared" ref="N9:N28" si="3">L9/M9</f>
        <v>0.31501652597201768</v>
      </c>
      <c r="O9" s="6">
        <f t="shared" ref="O9:O28" si="4">1/N9</f>
        <v>3.174436632854075</v>
      </c>
      <c r="P9" s="3">
        <f t="shared" ref="P9:P28" si="5">IF(O9&gt;21,"",N9)</f>
        <v>0.31501652597201768</v>
      </c>
      <c r="Q9" s="3">
        <f>IF(ISNUMBER(P9),SUMIF(A:A,A9,P:P),"")</f>
        <v>0.96923754707995746</v>
      </c>
      <c r="R9" s="3">
        <f t="shared" ref="R9:R28" si="6">IFERROR(P9*(1/Q9),"")</f>
        <v>0.32501477777153254</v>
      </c>
      <c r="S9" s="7">
        <f t="shared" ref="S9:S28" si="7">IFERROR(1/R9,"")</f>
        <v>3.0767831753882429</v>
      </c>
    </row>
    <row r="10" spans="1:19" x14ac:dyDescent="0.3">
      <c r="A10" s="1">
        <v>1</v>
      </c>
      <c r="B10" s="5">
        <v>0.51111111111111118</v>
      </c>
      <c r="C10" s="1" t="s">
        <v>21</v>
      </c>
      <c r="D10" s="1">
        <v>1</v>
      </c>
      <c r="E10" s="1">
        <v>2</v>
      </c>
      <c r="F10" s="1" t="s">
        <v>20</v>
      </c>
      <c r="G10" s="1">
        <v>69.09</v>
      </c>
      <c r="H10" s="1">
        <f>1+COUNTIFS(A:A,A10,G:G,"&gt;"&amp;G10)</f>
        <v>2</v>
      </c>
      <c r="I10" s="2">
        <f>AVERAGEIF(A:A,A10,G:G)</f>
        <v>46.243333333333332</v>
      </c>
      <c r="J10" s="2">
        <f t="shared" si="0"/>
        <v>22.846666666666671</v>
      </c>
      <c r="K10" s="2">
        <f t="shared" si="1"/>
        <v>112.84666666666666</v>
      </c>
      <c r="L10" s="2">
        <f t="shared" si="2"/>
        <v>872.00922240013767</v>
      </c>
      <c r="M10" s="2">
        <f>SUMIF(A:A,A10,L:L)</f>
        <v>3231.5920131876278</v>
      </c>
      <c r="N10" s="3">
        <f t="shared" si="3"/>
        <v>0.26983889638345521</v>
      </c>
      <c r="O10" s="6">
        <f t="shared" si="4"/>
        <v>3.7059149492627173</v>
      </c>
      <c r="P10" s="3">
        <f t="shared" si="5"/>
        <v>0.26983889638345521</v>
      </c>
      <c r="Q10" s="3">
        <f>IF(ISNUMBER(P10),SUMIF(A:A,A10,P:P),"")</f>
        <v>0.96923754707995746</v>
      </c>
      <c r="R10" s="3">
        <f t="shared" si="6"/>
        <v>0.27840326367504492</v>
      </c>
      <c r="S10" s="7">
        <f t="shared" si="7"/>
        <v>3.5919119151103418</v>
      </c>
    </row>
    <row r="11" spans="1:19" x14ac:dyDescent="0.3">
      <c r="A11" s="1">
        <v>1</v>
      </c>
      <c r="B11" s="5">
        <v>0.51111111111111118</v>
      </c>
      <c r="C11" s="1" t="s">
        <v>21</v>
      </c>
      <c r="D11" s="1">
        <v>1</v>
      </c>
      <c r="E11" s="1">
        <v>4</v>
      </c>
      <c r="F11" s="1" t="s">
        <v>23</v>
      </c>
      <c r="G11" s="1">
        <v>57.07</v>
      </c>
      <c r="H11" s="1">
        <f>1+COUNTIFS(A:A,A11,G:G,"&gt;"&amp;G11)</f>
        <v>3</v>
      </c>
      <c r="I11" s="2">
        <f>AVERAGEIF(A:A,A11,G:G)</f>
        <v>46.243333333333332</v>
      </c>
      <c r="J11" s="2">
        <f t="shared" si="0"/>
        <v>10.826666666666668</v>
      </c>
      <c r="K11" s="2">
        <f t="shared" si="1"/>
        <v>100.82666666666667</v>
      </c>
      <c r="L11" s="2">
        <f t="shared" si="2"/>
        <v>423.94341875726525</v>
      </c>
      <c r="M11" s="2">
        <f>SUMIF(A:A,A11,L:L)</f>
        <v>3231.5920131876278</v>
      </c>
      <c r="N11" s="3">
        <f t="shared" si="3"/>
        <v>0.13118717246088543</v>
      </c>
      <c r="O11" s="6">
        <f t="shared" si="4"/>
        <v>7.6226964972368654</v>
      </c>
      <c r="P11" s="3">
        <f t="shared" si="5"/>
        <v>0.13118717246088543</v>
      </c>
      <c r="Q11" s="3">
        <f>IF(ISNUMBER(P11),SUMIF(A:A,A11,P:P),"")</f>
        <v>0.96923754707995746</v>
      </c>
      <c r="R11" s="3">
        <f t="shared" si="6"/>
        <v>0.13535089809109832</v>
      </c>
      <c r="S11" s="7">
        <f t="shared" si="7"/>
        <v>7.3882036551168433</v>
      </c>
    </row>
    <row r="12" spans="1:19" x14ac:dyDescent="0.3">
      <c r="A12" s="1">
        <v>1</v>
      </c>
      <c r="B12" s="5">
        <v>0.51111111111111118</v>
      </c>
      <c r="C12" s="1" t="s">
        <v>21</v>
      </c>
      <c r="D12" s="1">
        <v>1</v>
      </c>
      <c r="E12" s="1">
        <v>8</v>
      </c>
      <c r="F12" s="1" t="s">
        <v>26</v>
      </c>
      <c r="G12" s="1">
        <v>51.43</v>
      </c>
      <c r="H12" s="1">
        <f>1+COUNTIFS(A:A,A12,G:G,"&gt;"&amp;G12)</f>
        <v>4</v>
      </c>
      <c r="I12" s="2">
        <f>AVERAGEIF(A:A,A12,G:G)</f>
        <v>46.243333333333332</v>
      </c>
      <c r="J12" s="2">
        <f t="shared" si="0"/>
        <v>5.1866666666666674</v>
      </c>
      <c r="K12" s="2">
        <f t="shared" si="1"/>
        <v>95.186666666666667</v>
      </c>
      <c r="L12" s="2">
        <f t="shared" si="2"/>
        <v>302.23353099886367</v>
      </c>
      <c r="M12" s="2">
        <f>SUMIF(A:A,A12,L:L)</f>
        <v>3231.5920131876278</v>
      </c>
      <c r="N12" s="3">
        <f t="shared" si="3"/>
        <v>9.3524655886478028E-2</v>
      </c>
      <c r="O12" s="6">
        <f t="shared" si="4"/>
        <v>10.692367595704587</v>
      </c>
      <c r="P12" s="3">
        <f t="shared" si="5"/>
        <v>9.3524655886478028E-2</v>
      </c>
      <c r="Q12" s="3">
        <f>IF(ISNUMBER(P12),SUMIF(A:A,A12,P:P),"")</f>
        <v>0.96923754707995746</v>
      </c>
      <c r="R12" s="3">
        <f t="shared" si="6"/>
        <v>9.6493017803779613E-2</v>
      </c>
      <c r="S12" s="7">
        <f t="shared" si="7"/>
        <v>10.363444140937938</v>
      </c>
    </row>
    <row r="13" spans="1:19" x14ac:dyDescent="0.3">
      <c r="A13" s="1">
        <v>1</v>
      </c>
      <c r="B13" s="5">
        <v>0.51111111111111118</v>
      </c>
      <c r="C13" s="1" t="s">
        <v>21</v>
      </c>
      <c r="D13" s="1">
        <v>1</v>
      </c>
      <c r="E13" s="1">
        <v>3</v>
      </c>
      <c r="F13" s="1" t="s">
        <v>22</v>
      </c>
      <c r="G13" s="1">
        <v>43.5</v>
      </c>
      <c r="H13" s="1">
        <f>1+COUNTIFS(A:A,A13,G:G,"&gt;"&amp;G13)</f>
        <v>5</v>
      </c>
      <c r="I13" s="2">
        <f>AVERAGEIF(A:A,A13,G:G)</f>
        <v>46.243333333333332</v>
      </c>
      <c r="J13" s="2">
        <f t="shared" si="0"/>
        <v>-2.7433333333333323</v>
      </c>
      <c r="K13" s="2">
        <f t="shared" si="1"/>
        <v>87.256666666666661</v>
      </c>
      <c r="L13" s="2">
        <f t="shared" si="2"/>
        <v>187.80421300706766</v>
      </c>
      <c r="M13" s="2">
        <f>SUMIF(A:A,A13,L:L)</f>
        <v>3231.5920131876278</v>
      </c>
      <c r="N13" s="3">
        <f t="shared" si="3"/>
        <v>5.8115075244853827E-2</v>
      </c>
      <c r="O13" s="6">
        <f t="shared" si="4"/>
        <v>17.207239185129531</v>
      </c>
      <c r="P13" s="3">
        <f t="shared" si="5"/>
        <v>5.8115075244853827E-2</v>
      </c>
      <c r="Q13" s="3">
        <f>IF(ISNUMBER(P13),SUMIF(A:A,A13,P:P),"")</f>
        <v>0.96923754707995746</v>
      </c>
      <c r="R13" s="3">
        <f t="shared" si="6"/>
        <v>5.9959578970024782E-2</v>
      </c>
      <c r="S13" s="7">
        <f t="shared" si="7"/>
        <v>16.677902299813073</v>
      </c>
    </row>
    <row r="14" spans="1:19" x14ac:dyDescent="0.3">
      <c r="A14" s="1">
        <v>1</v>
      </c>
      <c r="B14" s="5">
        <v>0.51111111111111118</v>
      </c>
      <c r="C14" s="1" t="s">
        <v>21</v>
      </c>
      <c r="D14" s="1">
        <v>1</v>
      </c>
      <c r="E14" s="1">
        <v>5</v>
      </c>
      <c r="F14" s="1" t="s">
        <v>24</v>
      </c>
      <c r="G14" s="1">
        <v>41.38</v>
      </c>
      <c r="H14" s="1">
        <f>1+COUNTIFS(A:A,A14,G:G,"&gt;"&amp;G14)</f>
        <v>6</v>
      </c>
      <c r="I14" s="2">
        <f>AVERAGEIF(A:A,A14,G:G)</f>
        <v>46.243333333333332</v>
      </c>
      <c r="J14" s="2">
        <f t="shared" si="0"/>
        <v>-4.8633333333333297</v>
      </c>
      <c r="K14" s="2">
        <f t="shared" si="1"/>
        <v>85.13666666666667</v>
      </c>
      <c r="L14" s="2">
        <f t="shared" si="2"/>
        <v>165.37241645997273</v>
      </c>
      <c r="M14" s="2">
        <f>SUMIF(A:A,A14,L:L)</f>
        <v>3231.5920131876278</v>
      </c>
      <c r="N14" s="3">
        <f t="shared" si="3"/>
        <v>5.1173667896539363E-2</v>
      </c>
      <c r="O14" s="6">
        <f t="shared" si="4"/>
        <v>19.541300069046358</v>
      </c>
      <c r="P14" s="3">
        <f t="shared" si="5"/>
        <v>5.1173667896539363E-2</v>
      </c>
      <c r="Q14" s="3">
        <f>IF(ISNUMBER(P14),SUMIF(A:A,A14,P:P),"")</f>
        <v>0.96923754707995746</v>
      </c>
      <c r="R14" s="3">
        <f t="shared" si="6"/>
        <v>5.2797859565708483E-2</v>
      </c>
      <c r="S14" s="7">
        <f t="shared" si="7"/>
        <v>18.940161745675898</v>
      </c>
    </row>
    <row r="15" spans="1:19" x14ac:dyDescent="0.3">
      <c r="A15" s="1">
        <v>1</v>
      </c>
      <c r="B15" s="5">
        <v>0.51111111111111118</v>
      </c>
      <c r="C15" s="1" t="s">
        <v>21</v>
      </c>
      <c r="D15" s="1">
        <v>1</v>
      </c>
      <c r="E15" s="1">
        <v>11</v>
      </c>
      <c r="F15" s="1" t="s">
        <v>29</v>
      </c>
      <c r="G15" s="1">
        <v>41.12</v>
      </c>
      <c r="H15" s="1">
        <f>1+COUNTIFS(A:A,A15,G:G,"&gt;"&amp;G15)</f>
        <v>7</v>
      </c>
      <c r="I15" s="2">
        <f>AVERAGEIF(A:A,A15,G:G)</f>
        <v>46.243333333333332</v>
      </c>
      <c r="J15" s="2">
        <f t="shared" si="0"/>
        <v>-5.1233333333333348</v>
      </c>
      <c r="K15" s="2">
        <f t="shared" si="1"/>
        <v>84.876666666666665</v>
      </c>
      <c r="L15" s="2">
        <f t="shared" si="2"/>
        <v>162.81262504856539</v>
      </c>
      <c r="M15" s="2">
        <f>SUMIF(A:A,A15,L:L)</f>
        <v>3231.5920131876278</v>
      </c>
      <c r="N15" s="3">
        <f t="shared" si="3"/>
        <v>5.0381553235727849E-2</v>
      </c>
      <c r="O15" s="6">
        <f t="shared" si="4"/>
        <v>19.84853454837225</v>
      </c>
      <c r="P15" s="3">
        <f t="shared" si="5"/>
        <v>5.0381553235727849E-2</v>
      </c>
      <c r="Q15" s="3">
        <f>IF(ISNUMBER(P15),SUMIF(A:A,A15,P:P),"")</f>
        <v>0.96923754707995746</v>
      </c>
      <c r="R15" s="3">
        <f t="shared" si="6"/>
        <v>5.1980604122811191E-2</v>
      </c>
      <c r="S15" s="7">
        <f t="shared" si="7"/>
        <v>19.237944938796115</v>
      </c>
    </row>
    <row r="16" spans="1:19" x14ac:dyDescent="0.3">
      <c r="A16" s="1">
        <v>1</v>
      </c>
      <c r="B16" s="5">
        <v>0.51111111111111118</v>
      </c>
      <c r="C16" s="1" t="s">
        <v>21</v>
      </c>
      <c r="D16" s="1">
        <v>1</v>
      </c>
      <c r="E16" s="1">
        <v>9</v>
      </c>
      <c r="F16" s="1" t="s">
        <v>27</v>
      </c>
      <c r="G16" s="1">
        <v>25.93</v>
      </c>
      <c r="H16" s="1">
        <f>1+COUNTIFS(A:A,A16,G:G,"&gt;"&amp;G16)</f>
        <v>8</v>
      </c>
      <c r="I16" s="2">
        <f>AVERAGEIF(A:A,A16,G:G)</f>
        <v>46.243333333333332</v>
      </c>
      <c r="J16" s="2">
        <f t="shared" si="0"/>
        <v>-20.313333333333333</v>
      </c>
      <c r="K16" s="2">
        <f t="shared" si="1"/>
        <v>69.686666666666667</v>
      </c>
      <c r="L16" s="2">
        <f t="shared" si="2"/>
        <v>65.444339320112036</v>
      </c>
      <c r="M16" s="2">
        <f>SUMIF(A:A,A16,L:L)</f>
        <v>3231.5920131876278</v>
      </c>
      <c r="N16" s="3">
        <f t="shared" si="3"/>
        <v>2.0251423772878443E-2</v>
      </c>
      <c r="O16" s="6">
        <f t="shared" si="4"/>
        <v>49.379244205992173</v>
      </c>
      <c r="P16" s="3" t="str">
        <f t="shared" si="5"/>
        <v/>
      </c>
      <c r="Q16" s="3" t="str">
        <f>IF(ISNUMBER(P16),SUMIF(A:A,A16,P:P),"")</f>
        <v/>
      </c>
      <c r="R16" s="3" t="str">
        <f t="shared" si="6"/>
        <v/>
      </c>
      <c r="S16" s="7" t="str">
        <f t="shared" si="7"/>
        <v/>
      </c>
    </row>
    <row r="17" spans="1:19" x14ac:dyDescent="0.3">
      <c r="A17" s="1">
        <v>1</v>
      </c>
      <c r="B17" s="5">
        <v>0.51111111111111118</v>
      </c>
      <c r="C17" s="1" t="s">
        <v>21</v>
      </c>
      <c r="D17" s="1">
        <v>1</v>
      </c>
      <c r="E17" s="1">
        <v>10</v>
      </c>
      <c r="F17" s="1" t="s">
        <v>28</v>
      </c>
      <c r="G17" s="1">
        <v>15</v>
      </c>
      <c r="H17" s="1">
        <f>1+COUNTIFS(A:A,A17,G:G,"&gt;"&amp;G17)</f>
        <v>9</v>
      </c>
      <c r="I17" s="2">
        <f>AVERAGEIF(A:A,A17,G:G)</f>
        <v>46.243333333333332</v>
      </c>
      <c r="J17" s="2">
        <f t="shared" si="0"/>
        <v>-31.243333333333332</v>
      </c>
      <c r="K17" s="2">
        <f t="shared" si="1"/>
        <v>58.756666666666668</v>
      </c>
      <c r="L17" s="2">
        <f t="shared" si="2"/>
        <v>33.967357842358133</v>
      </c>
      <c r="M17" s="2">
        <f>SUMIF(A:A,A17,L:L)</f>
        <v>3231.5920131876278</v>
      </c>
      <c r="N17" s="3">
        <f t="shared" si="3"/>
        <v>1.0511029147164182E-2</v>
      </c>
      <c r="O17" s="6">
        <f t="shared" si="4"/>
        <v>95.138162590843407</v>
      </c>
      <c r="P17" s="3" t="str">
        <f t="shared" si="5"/>
        <v/>
      </c>
      <c r="Q17" s="3" t="str">
        <f>IF(ISNUMBER(P17),SUMIF(A:A,A17,P:P),"")</f>
        <v/>
      </c>
      <c r="R17" s="3" t="str">
        <f t="shared" si="6"/>
        <v/>
      </c>
      <c r="S17" s="7" t="str">
        <f t="shared" si="7"/>
        <v/>
      </c>
    </row>
    <row r="18" spans="1:19" x14ac:dyDescent="0.3">
      <c r="A18" s="1"/>
      <c r="B18" s="5"/>
      <c r="C18" s="1"/>
      <c r="D18" s="1"/>
      <c r="E18" s="1"/>
      <c r="F18" s="1"/>
      <c r="G18" s="1"/>
      <c r="H18" s="1"/>
      <c r="I18" s="2"/>
      <c r="J18" s="2"/>
      <c r="K18" s="2"/>
      <c r="L18" s="2"/>
      <c r="M18" s="2"/>
      <c r="N18" s="3"/>
      <c r="O18" s="6"/>
      <c r="P18" s="3"/>
      <c r="Q18" s="3"/>
      <c r="R18" s="3"/>
      <c r="S18" s="7"/>
    </row>
    <row r="19" spans="1:19" x14ac:dyDescent="0.3">
      <c r="A19" s="1">
        <v>4</v>
      </c>
      <c r="B19" s="5">
        <v>0.53541666666666665</v>
      </c>
      <c r="C19" s="1" t="s">
        <v>21</v>
      </c>
      <c r="D19" s="1">
        <v>2</v>
      </c>
      <c r="E19" s="1">
        <v>3</v>
      </c>
      <c r="F19" s="1" t="s">
        <v>32</v>
      </c>
      <c r="G19" s="1">
        <v>68.400000000000006</v>
      </c>
      <c r="H19" s="1">
        <f>1+COUNTIFS(A:A,A19,G:G,"&gt;"&amp;G19)</f>
        <v>1</v>
      </c>
      <c r="I19" s="2">
        <f>AVERAGEIF(A:A,A19,G:G)</f>
        <v>49.752999999999993</v>
      </c>
      <c r="J19" s="2">
        <f t="shared" si="0"/>
        <v>18.647000000000013</v>
      </c>
      <c r="K19" s="2">
        <f t="shared" si="1"/>
        <v>108.64700000000002</v>
      </c>
      <c r="L19" s="2">
        <f t="shared" si="2"/>
        <v>677.77813508524821</v>
      </c>
      <c r="M19" s="2">
        <f>SUMIF(A:A,A19,L:L)</f>
        <v>3003.0007233245979</v>
      </c>
      <c r="N19" s="3">
        <f t="shared" si="3"/>
        <v>0.2257002903199056</v>
      </c>
      <c r="O19" s="6">
        <f t="shared" si="4"/>
        <v>4.4306544691750673</v>
      </c>
      <c r="P19" s="3">
        <f t="shared" si="5"/>
        <v>0.2257002903199056</v>
      </c>
      <c r="Q19" s="3">
        <f>IF(ISNUMBER(P19),SUMIF(A:A,A19,P:P),"")</f>
        <v>0.88526901709928674</v>
      </c>
      <c r="R19" s="3">
        <f t="shared" si="6"/>
        <v>0.25495107810216328</v>
      </c>
      <c r="S19" s="7">
        <f t="shared" si="7"/>
        <v>3.9223211270331748</v>
      </c>
    </row>
    <row r="20" spans="1:19" x14ac:dyDescent="0.3">
      <c r="A20" s="1">
        <v>4</v>
      </c>
      <c r="B20" s="5">
        <v>0.53541666666666665</v>
      </c>
      <c r="C20" s="1" t="s">
        <v>21</v>
      </c>
      <c r="D20" s="1">
        <v>2</v>
      </c>
      <c r="E20" s="1">
        <v>1</v>
      </c>
      <c r="F20" s="1" t="s">
        <v>30</v>
      </c>
      <c r="G20" s="1">
        <v>62.23</v>
      </c>
      <c r="H20" s="1">
        <f>1+COUNTIFS(A:A,A20,G:G,"&gt;"&amp;G20)</f>
        <v>2</v>
      </c>
      <c r="I20" s="2">
        <f>AVERAGEIF(A:A,A20,G:G)</f>
        <v>49.752999999999993</v>
      </c>
      <c r="J20" s="2">
        <f t="shared" si="0"/>
        <v>12.477000000000004</v>
      </c>
      <c r="K20" s="2">
        <f t="shared" si="1"/>
        <v>102.477</v>
      </c>
      <c r="L20" s="2">
        <f t="shared" si="2"/>
        <v>468.07100289611986</v>
      </c>
      <c r="M20" s="2">
        <f>SUMIF(A:A,A20,L:L)</f>
        <v>3003.0007233245979</v>
      </c>
      <c r="N20" s="3">
        <f t="shared" si="3"/>
        <v>0.15586776228875571</v>
      </c>
      <c r="O20" s="6">
        <f t="shared" si="4"/>
        <v>6.4156948513024235</v>
      </c>
      <c r="P20" s="3">
        <f t="shared" si="5"/>
        <v>0.15586776228875571</v>
      </c>
      <c r="Q20" s="3">
        <f>IF(ISNUMBER(P20),SUMIF(A:A,A20,P:P),"")</f>
        <v>0.88526901709928674</v>
      </c>
      <c r="R20" s="3">
        <f t="shared" si="6"/>
        <v>0.17606824510754843</v>
      </c>
      <c r="S20" s="7">
        <f t="shared" si="7"/>
        <v>5.6796158750214509</v>
      </c>
    </row>
    <row r="21" spans="1:19" x14ac:dyDescent="0.3">
      <c r="A21" s="1">
        <v>4</v>
      </c>
      <c r="B21" s="5">
        <v>0.53541666666666665</v>
      </c>
      <c r="C21" s="1" t="s">
        <v>21</v>
      </c>
      <c r="D21" s="1">
        <v>2</v>
      </c>
      <c r="E21" s="1">
        <v>7</v>
      </c>
      <c r="F21" s="1" t="s">
        <v>36</v>
      </c>
      <c r="G21" s="1">
        <v>61.95</v>
      </c>
      <c r="H21" s="1">
        <f>1+COUNTIFS(A:A,A21,G:G,"&gt;"&amp;G21)</f>
        <v>3</v>
      </c>
      <c r="I21" s="2">
        <f>AVERAGEIF(A:A,A21,G:G)</f>
        <v>49.752999999999993</v>
      </c>
      <c r="J21" s="2">
        <f t="shared" si="0"/>
        <v>12.19700000000001</v>
      </c>
      <c r="K21" s="2">
        <f t="shared" si="1"/>
        <v>102.197</v>
      </c>
      <c r="L21" s="2">
        <f t="shared" si="2"/>
        <v>460.27309587237499</v>
      </c>
      <c r="M21" s="2">
        <f>SUMIF(A:A,A21,L:L)</f>
        <v>3003.0007233245979</v>
      </c>
      <c r="N21" s="3">
        <f t="shared" si="3"/>
        <v>0.15327105727860443</v>
      </c>
      <c r="O21" s="6">
        <f t="shared" si="4"/>
        <v>6.5243889991720767</v>
      </c>
      <c r="P21" s="3">
        <f t="shared" si="5"/>
        <v>0.15327105727860443</v>
      </c>
      <c r="Q21" s="3">
        <f>IF(ISNUMBER(P21),SUMIF(A:A,A21,P:P),"")</f>
        <v>0.88526901709928674</v>
      </c>
      <c r="R21" s="3">
        <f t="shared" si="6"/>
        <v>0.17313500678112451</v>
      </c>
      <c r="S21" s="7">
        <f t="shared" si="7"/>
        <v>5.7758394364704628</v>
      </c>
    </row>
    <row r="22" spans="1:19" x14ac:dyDescent="0.3">
      <c r="A22" s="1">
        <v>4</v>
      </c>
      <c r="B22" s="5">
        <v>0.53541666666666665</v>
      </c>
      <c r="C22" s="1" t="s">
        <v>21</v>
      </c>
      <c r="D22" s="1">
        <v>2</v>
      </c>
      <c r="E22" s="1">
        <v>2</v>
      </c>
      <c r="F22" s="1" t="s">
        <v>31</v>
      </c>
      <c r="G22" s="1">
        <v>59.85</v>
      </c>
      <c r="H22" s="1">
        <f>1+COUNTIFS(A:A,A22,G:G,"&gt;"&amp;G22)</f>
        <v>4</v>
      </c>
      <c r="I22" s="2">
        <f>AVERAGEIF(A:A,A22,G:G)</f>
        <v>49.752999999999993</v>
      </c>
      <c r="J22" s="2">
        <f t="shared" si="0"/>
        <v>10.097000000000008</v>
      </c>
      <c r="K22" s="2">
        <f t="shared" si="1"/>
        <v>100.09700000000001</v>
      </c>
      <c r="L22" s="2">
        <f t="shared" si="2"/>
        <v>405.78359489605231</v>
      </c>
      <c r="M22" s="2">
        <f>SUMIF(A:A,A22,L:L)</f>
        <v>3003.0007233245979</v>
      </c>
      <c r="N22" s="3">
        <f t="shared" si="3"/>
        <v>0.13512603967900899</v>
      </c>
      <c r="O22" s="6">
        <f t="shared" si="4"/>
        <v>7.4004981007028201</v>
      </c>
      <c r="P22" s="3">
        <f t="shared" si="5"/>
        <v>0.13512603967900899</v>
      </c>
      <c r="Q22" s="3">
        <f>IF(ISNUMBER(P22),SUMIF(A:A,A22,P:P),"")</f>
        <v>0.88526901709928674</v>
      </c>
      <c r="R22" s="3">
        <f t="shared" si="6"/>
        <v>0.15263839247618671</v>
      </c>
      <c r="S22" s="7">
        <f t="shared" si="7"/>
        <v>6.5514316796543248</v>
      </c>
    </row>
    <row r="23" spans="1:19" x14ac:dyDescent="0.3">
      <c r="A23" s="1">
        <v>4</v>
      </c>
      <c r="B23" s="5">
        <v>0.53541666666666665</v>
      </c>
      <c r="C23" s="1" t="s">
        <v>21</v>
      </c>
      <c r="D23" s="1">
        <v>2</v>
      </c>
      <c r="E23" s="1">
        <v>5</v>
      </c>
      <c r="F23" s="1" t="s">
        <v>34</v>
      </c>
      <c r="G23" s="1">
        <v>56.29</v>
      </c>
      <c r="H23" s="1">
        <f>1+COUNTIFS(A:A,A23,G:G,"&gt;"&amp;G23)</f>
        <v>5</v>
      </c>
      <c r="I23" s="2">
        <f>AVERAGEIF(A:A,A23,G:G)</f>
        <v>49.752999999999993</v>
      </c>
      <c r="J23" s="2">
        <f t="shared" si="0"/>
        <v>6.5370000000000061</v>
      </c>
      <c r="K23" s="2">
        <f t="shared" si="1"/>
        <v>96.537000000000006</v>
      </c>
      <c r="L23" s="2">
        <f t="shared" si="2"/>
        <v>327.73979971222241</v>
      </c>
      <c r="M23" s="2">
        <f>SUMIF(A:A,A23,L:L)</f>
        <v>3003.0007233245979</v>
      </c>
      <c r="N23" s="3">
        <f t="shared" si="3"/>
        <v>0.10913743615398944</v>
      </c>
      <c r="O23" s="6">
        <f t="shared" si="4"/>
        <v>9.1627587676609146</v>
      </c>
      <c r="P23" s="3">
        <f t="shared" si="5"/>
        <v>0.10913743615398944</v>
      </c>
      <c r="Q23" s="3">
        <f>IF(ISNUMBER(P23),SUMIF(A:A,A23,P:P),"")</f>
        <v>0.88526901709928674</v>
      </c>
      <c r="R23" s="3">
        <f t="shared" si="6"/>
        <v>0.12328166246187422</v>
      </c>
      <c r="S23" s="7">
        <f t="shared" si="7"/>
        <v>8.1115064481650503</v>
      </c>
    </row>
    <row r="24" spans="1:19" x14ac:dyDescent="0.3">
      <c r="A24" s="1">
        <v>4</v>
      </c>
      <c r="B24" s="5">
        <v>0.53541666666666665</v>
      </c>
      <c r="C24" s="1" t="s">
        <v>21</v>
      </c>
      <c r="D24" s="1">
        <v>2</v>
      </c>
      <c r="E24" s="1">
        <v>4</v>
      </c>
      <c r="F24" s="1" t="s">
        <v>33</v>
      </c>
      <c r="G24" s="1">
        <v>55.83</v>
      </c>
      <c r="H24" s="1">
        <f>1+COUNTIFS(A:A,A24,G:G,"&gt;"&amp;G24)</f>
        <v>6</v>
      </c>
      <c r="I24" s="2">
        <f>AVERAGEIF(A:A,A24,G:G)</f>
        <v>49.752999999999993</v>
      </c>
      <c r="J24" s="2">
        <f t="shared" si="0"/>
        <v>6.0770000000000053</v>
      </c>
      <c r="K24" s="2">
        <f t="shared" si="1"/>
        <v>96.076999999999998</v>
      </c>
      <c r="L24" s="2">
        <f t="shared" si="2"/>
        <v>318.81787022399595</v>
      </c>
      <c r="M24" s="2">
        <f>SUMIF(A:A,A24,L:L)</f>
        <v>3003.0007233245979</v>
      </c>
      <c r="N24" s="3">
        <f t="shared" si="3"/>
        <v>0.10616643137902254</v>
      </c>
      <c r="O24" s="6">
        <f t="shared" si="4"/>
        <v>9.4191731511622638</v>
      </c>
      <c r="P24" s="3">
        <f t="shared" si="5"/>
        <v>0.10616643137902254</v>
      </c>
      <c r="Q24" s="3">
        <f>IF(ISNUMBER(P24),SUMIF(A:A,A24,P:P),"")</f>
        <v>0.88526901709928674</v>
      </c>
      <c r="R24" s="3">
        <f t="shared" si="6"/>
        <v>0.11992561507110275</v>
      </c>
      <c r="S24" s="7">
        <f t="shared" si="7"/>
        <v>8.338502157417409</v>
      </c>
    </row>
    <row r="25" spans="1:19" x14ac:dyDescent="0.3">
      <c r="A25" s="1">
        <v>4</v>
      </c>
      <c r="B25" s="5">
        <v>0.53541666666666665</v>
      </c>
      <c r="C25" s="1" t="s">
        <v>21</v>
      </c>
      <c r="D25" s="1">
        <v>2</v>
      </c>
      <c r="E25" s="1">
        <v>8</v>
      </c>
      <c r="F25" s="1" t="s">
        <v>37</v>
      </c>
      <c r="G25" s="1">
        <v>38.700000000000003</v>
      </c>
      <c r="H25" s="1">
        <f>1+COUNTIFS(A:A,A25,G:G,"&gt;"&amp;G25)</f>
        <v>7</v>
      </c>
      <c r="I25" s="2">
        <f>AVERAGEIF(A:A,A25,G:G)</f>
        <v>49.752999999999993</v>
      </c>
      <c r="J25" s="2">
        <f t="shared" si="0"/>
        <v>-11.05299999999999</v>
      </c>
      <c r="K25" s="2">
        <f t="shared" si="1"/>
        <v>78.947000000000003</v>
      </c>
      <c r="L25" s="2">
        <f t="shared" si="2"/>
        <v>114.07087890819523</v>
      </c>
      <c r="M25" s="2">
        <f>SUMIF(A:A,A25,L:L)</f>
        <v>3003.0007233245979</v>
      </c>
      <c r="N25" s="3">
        <f t="shared" si="3"/>
        <v>3.7985631512571956E-2</v>
      </c>
      <c r="O25" s="6">
        <f t="shared" si="4"/>
        <v>26.325743713620607</v>
      </c>
      <c r="P25" s="3" t="str">
        <f t="shared" si="5"/>
        <v/>
      </c>
      <c r="Q25" s="3" t="str">
        <f>IF(ISNUMBER(P25),SUMIF(A:A,A25,P:P),"")</f>
        <v/>
      </c>
      <c r="R25" s="3" t="str">
        <f t="shared" si="6"/>
        <v/>
      </c>
      <c r="S25" s="7" t="str">
        <f t="shared" si="7"/>
        <v/>
      </c>
    </row>
    <row r="26" spans="1:19" x14ac:dyDescent="0.3">
      <c r="A26" s="1">
        <v>4</v>
      </c>
      <c r="B26" s="5">
        <v>0.53541666666666665</v>
      </c>
      <c r="C26" s="1" t="s">
        <v>21</v>
      </c>
      <c r="D26" s="1">
        <v>2</v>
      </c>
      <c r="E26" s="1">
        <v>6</v>
      </c>
      <c r="F26" s="1" t="s">
        <v>35</v>
      </c>
      <c r="G26" s="1">
        <v>37.950000000000003</v>
      </c>
      <c r="H26" s="1">
        <f>1+COUNTIFS(A:A,A26,G:G,"&gt;"&amp;G26)</f>
        <v>8</v>
      </c>
      <c r="I26" s="2">
        <f>AVERAGEIF(A:A,A26,G:G)</f>
        <v>49.752999999999993</v>
      </c>
      <c r="J26" s="2">
        <f t="shared" si="0"/>
        <v>-11.80299999999999</v>
      </c>
      <c r="K26" s="2">
        <f t="shared" si="1"/>
        <v>78.197000000000003</v>
      </c>
      <c r="L26" s="2">
        <f t="shared" si="2"/>
        <v>109.05147298672311</v>
      </c>
      <c r="M26" s="2">
        <f>SUMIF(A:A,A26,L:L)</f>
        <v>3003.0007233245979</v>
      </c>
      <c r="N26" s="3">
        <f t="shared" si="3"/>
        <v>3.6314168071858839E-2</v>
      </c>
      <c r="O26" s="6">
        <f t="shared" si="4"/>
        <v>27.537461357263918</v>
      </c>
      <c r="P26" s="3" t="str">
        <f t="shared" si="5"/>
        <v/>
      </c>
      <c r="Q26" s="3" t="str">
        <f>IF(ISNUMBER(P26),SUMIF(A:A,A26,P:P),"")</f>
        <v/>
      </c>
      <c r="R26" s="3" t="str">
        <f t="shared" si="6"/>
        <v/>
      </c>
      <c r="S26" s="7" t="str">
        <f t="shared" si="7"/>
        <v/>
      </c>
    </row>
    <row r="27" spans="1:19" x14ac:dyDescent="0.3">
      <c r="A27" s="1">
        <v>4</v>
      </c>
      <c r="B27" s="5">
        <v>0.53541666666666665</v>
      </c>
      <c r="C27" s="1" t="s">
        <v>21</v>
      </c>
      <c r="D27" s="1">
        <v>2</v>
      </c>
      <c r="E27" s="1">
        <v>10</v>
      </c>
      <c r="F27" s="1" t="s">
        <v>39</v>
      </c>
      <c r="G27" s="1">
        <v>29.03</v>
      </c>
      <c r="H27" s="1">
        <f>1+COUNTIFS(A:A,A27,G:G,"&gt;"&amp;G27)</f>
        <v>9</v>
      </c>
      <c r="I27" s="2">
        <f>AVERAGEIF(A:A,A27,G:G)</f>
        <v>49.752999999999993</v>
      </c>
      <c r="J27" s="2">
        <f t="shared" si="0"/>
        <v>-20.722999999999992</v>
      </c>
      <c r="K27" s="2">
        <f t="shared" si="1"/>
        <v>69.277000000000015</v>
      </c>
      <c r="L27" s="2">
        <f t="shared" si="2"/>
        <v>63.855326430900504</v>
      </c>
      <c r="M27" s="2">
        <f>SUMIF(A:A,A27,L:L)</f>
        <v>3003.0007233245979</v>
      </c>
      <c r="N27" s="3">
        <f t="shared" si="3"/>
        <v>2.1263839843570463E-2</v>
      </c>
      <c r="O27" s="6">
        <f t="shared" si="4"/>
        <v>47.028194689040113</v>
      </c>
      <c r="P27" s="3" t="str">
        <f t="shared" si="5"/>
        <v/>
      </c>
      <c r="Q27" s="3" t="str">
        <f>IF(ISNUMBER(P27),SUMIF(A:A,A27,P:P),"")</f>
        <v/>
      </c>
      <c r="R27" s="3" t="str">
        <f t="shared" si="6"/>
        <v/>
      </c>
      <c r="S27" s="7" t="str">
        <f t="shared" si="7"/>
        <v/>
      </c>
    </row>
    <row r="28" spans="1:19" x14ac:dyDescent="0.3">
      <c r="A28" s="1">
        <v>4</v>
      </c>
      <c r="B28" s="5">
        <v>0.53541666666666665</v>
      </c>
      <c r="C28" s="1" t="s">
        <v>21</v>
      </c>
      <c r="D28" s="1">
        <v>2</v>
      </c>
      <c r="E28" s="1">
        <v>9</v>
      </c>
      <c r="F28" s="1" t="s">
        <v>38</v>
      </c>
      <c r="G28" s="1">
        <v>27.3</v>
      </c>
      <c r="H28" s="1">
        <f>1+COUNTIFS(A:A,A28,G:G,"&gt;"&amp;G28)</f>
        <v>10</v>
      </c>
      <c r="I28" s="2">
        <f>AVERAGEIF(A:A,A28,G:G)</f>
        <v>49.752999999999993</v>
      </c>
      <c r="J28" s="2">
        <f t="shared" si="0"/>
        <v>-22.452999999999992</v>
      </c>
      <c r="K28" s="2">
        <f t="shared" si="1"/>
        <v>67.547000000000011</v>
      </c>
      <c r="L28" s="2">
        <f t="shared" si="2"/>
        <v>57.559546312764759</v>
      </c>
      <c r="M28" s="2">
        <f>SUMIF(A:A,A28,L:L)</f>
        <v>3003.0007233245979</v>
      </c>
      <c r="N28" s="3">
        <f t="shared" si="3"/>
        <v>1.9167343472711873E-2</v>
      </c>
      <c r="O28" s="6">
        <f t="shared" si="4"/>
        <v>52.172070763153904</v>
      </c>
      <c r="P28" s="3" t="str">
        <f t="shared" si="5"/>
        <v/>
      </c>
      <c r="Q28" s="3" t="str">
        <f>IF(ISNUMBER(P28),SUMIF(A:A,A28,P:P),"")</f>
        <v/>
      </c>
      <c r="R28" s="3" t="str">
        <f t="shared" si="6"/>
        <v/>
      </c>
      <c r="S28" s="7" t="str">
        <f t="shared" si="7"/>
        <v/>
      </c>
    </row>
    <row r="29" spans="1:19" x14ac:dyDescent="0.3">
      <c r="A29" s="1"/>
      <c r="B29" s="5"/>
      <c r="C29" s="1"/>
      <c r="D29" s="1"/>
      <c r="E29" s="1"/>
      <c r="F29" s="1"/>
      <c r="G29" s="1"/>
      <c r="H29" s="1"/>
      <c r="I29" s="2"/>
      <c r="J29" s="2"/>
      <c r="K29" s="2"/>
      <c r="L29" s="2"/>
      <c r="M29" s="2"/>
      <c r="N29" s="3"/>
      <c r="O29" s="6"/>
      <c r="P29" s="3"/>
      <c r="Q29" s="3"/>
      <c r="R29" s="3"/>
      <c r="S29" s="7"/>
    </row>
    <row r="30" spans="1:19" x14ac:dyDescent="0.3">
      <c r="A30" s="1">
        <v>13</v>
      </c>
      <c r="B30" s="5">
        <v>0.60833333333333328</v>
      </c>
      <c r="C30" s="1" t="s">
        <v>21</v>
      </c>
      <c r="D30" s="1">
        <v>5</v>
      </c>
      <c r="E30" s="1">
        <v>9</v>
      </c>
      <c r="F30" s="1" t="s">
        <v>45</v>
      </c>
      <c r="G30" s="1">
        <v>61.04</v>
      </c>
      <c r="H30" s="1">
        <f>1+COUNTIFS(A:A,A30,G:G,"&gt;"&amp;G30)</f>
        <v>1</v>
      </c>
      <c r="I30" s="2">
        <f>AVERAGEIF(A:A,A30,G:G)</f>
        <v>47.839999999999996</v>
      </c>
      <c r="J30" s="2">
        <f t="shared" ref="J30:J44" si="8">G30-I30</f>
        <v>13.200000000000003</v>
      </c>
      <c r="K30" s="2">
        <f t="shared" ref="K30:K44" si="9">90+J30</f>
        <v>103.2</v>
      </c>
      <c r="L30" s="2">
        <f t="shared" ref="L30:L44" si="10">EXP(0.06*K30)</f>
        <v>488.82277476986854</v>
      </c>
      <c r="M30" s="2">
        <f>SUMIF(A:A,A30,L:L)</f>
        <v>3762.2409987973415</v>
      </c>
      <c r="N30" s="3">
        <f t="shared" ref="N30:N44" si="11">L30/M30</f>
        <v>0.1299286183224648</v>
      </c>
      <c r="O30" s="6">
        <f t="shared" ref="O30:O44" si="12">1/N30</f>
        <v>7.6965337807113343</v>
      </c>
      <c r="P30" s="3">
        <f t="shared" ref="P30:P44" si="13">IF(O30&gt;21,"",N30)</f>
        <v>0.1299286183224648</v>
      </c>
      <c r="Q30" s="3">
        <f>IF(ISNUMBER(P30),SUMIF(A:A,A30,P:P),"")</f>
        <v>0.83310378301850729</v>
      </c>
      <c r="R30" s="3">
        <f t="shared" ref="R30:R44" si="14">IFERROR(P30*(1/Q30),"")</f>
        <v>0.15595730204429817</v>
      </c>
      <c r="S30" s="7">
        <f t="shared" ref="S30:S44" si="15">IFERROR(1/R30,"")</f>
        <v>6.4120114088403479</v>
      </c>
    </row>
    <row r="31" spans="1:19" x14ac:dyDescent="0.3">
      <c r="A31" s="1">
        <v>13</v>
      </c>
      <c r="B31" s="5">
        <v>0.60833333333333328</v>
      </c>
      <c r="C31" s="1" t="s">
        <v>21</v>
      </c>
      <c r="D31" s="1">
        <v>5</v>
      </c>
      <c r="E31" s="1">
        <v>8</v>
      </c>
      <c r="F31" s="1" t="s">
        <v>44</v>
      </c>
      <c r="G31" s="1">
        <v>60.02</v>
      </c>
      <c r="H31" s="1">
        <f>1+COUNTIFS(A:A,A31,G:G,"&gt;"&amp;G31)</f>
        <v>2</v>
      </c>
      <c r="I31" s="2">
        <f>AVERAGEIF(A:A,A31,G:G)</f>
        <v>47.839999999999996</v>
      </c>
      <c r="J31" s="2">
        <f t="shared" si="8"/>
        <v>12.180000000000007</v>
      </c>
      <c r="K31" s="2">
        <f t="shared" si="9"/>
        <v>102.18</v>
      </c>
      <c r="L31" s="2">
        <f t="shared" si="10"/>
        <v>459.80385666726261</v>
      </c>
      <c r="M31" s="2">
        <f>SUMIF(A:A,A31,L:L)</f>
        <v>3762.2409987973415</v>
      </c>
      <c r="N31" s="3">
        <f t="shared" si="11"/>
        <v>0.12221541810167026</v>
      </c>
      <c r="O31" s="6">
        <f t="shared" si="12"/>
        <v>8.1822736896265091</v>
      </c>
      <c r="P31" s="3">
        <f t="shared" si="13"/>
        <v>0.12221541810167026</v>
      </c>
      <c r="Q31" s="3">
        <f>IF(ISNUMBER(P31),SUMIF(A:A,A31,P:P),"")</f>
        <v>0.83310378301850729</v>
      </c>
      <c r="R31" s="3">
        <f t="shared" si="14"/>
        <v>0.14669891145957653</v>
      </c>
      <c r="S31" s="7">
        <f t="shared" si="15"/>
        <v>6.8166831645206445</v>
      </c>
    </row>
    <row r="32" spans="1:19" x14ac:dyDescent="0.3">
      <c r="A32" s="1">
        <v>13</v>
      </c>
      <c r="B32" s="5">
        <v>0.60833333333333328</v>
      </c>
      <c r="C32" s="1" t="s">
        <v>21</v>
      </c>
      <c r="D32" s="1">
        <v>5</v>
      </c>
      <c r="E32" s="1">
        <v>6</v>
      </c>
      <c r="F32" s="1" t="s">
        <v>43</v>
      </c>
      <c r="G32" s="1">
        <v>57</v>
      </c>
      <c r="H32" s="1">
        <f>1+COUNTIFS(A:A,A32,G:G,"&gt;"&amp;G32)</f>
        <v>3</v>
      </c>
      <c r="I32" s="2">
        <f>AVERAGEIF(A:A,A32,G:G)</f>
        <v>47.839999999999996</v>
      </c>
      <c r="J32" s="2">
        <f t="shared" si="8"/>
        <v>9.1600000000000037</v>
      </c>
      <c r="K32" s="2">
        <f t="shared" si="9"/>
        <v>99.16</v>
      </c>
      <c r="L32" s="2">
        <f t="shared" si="10"/>
        <v>383.59986842166131</v>
      </c>
      <c r="M32" s="2">
        <f>SUMIF(A:A,A32,L:L)</f>
        <v>3762.2409987973415</v>
      </c>
      <c r="N32" s="3">
        <f t="shared" si="11"/>
        <v>0.10196047210805606</v>
      </c>
      <c r="O32" s="6">
        <f t="shared" si="12"/>
        <v>9.8077223391062383</v>
      </c>
      <c r="P32" s="3">
        <f t="shared" si="13"/>
        <v>0.10196047210805606</v>
      </c>
      <c r="Q32" s="3">
        <f>IF(ISNUMBER(P32),SUMIF(A:A,A32,P:P),"")</f>
        <v>0.83310378301850729</v>
      </c>
      <c r="R32" s="3">
        <f t="shared" si="14"/>
        <v>0.12238627910034471</v>
      </c>
      <c r="S32" s="7">
        <f t="shared" si="15"/>
        <v>8.1708505835045315</v>
      </c>
    </row>
    <row r="33" spans="1:19" x14ac:dyDescent="0.3">
      <c r="A33" s="1">
        <v>13</v>
      </c>
      <c r="B33" s="5">
        <v>0.60833333333333328</v>
      </c>
      <c r="C33" s="1" t="s">
        <v>21</v>
      </c>
      <c r="D33" s="1">
        <v>5</v>
      </c>
      <c r="E33" s="1">
        <v>11</v>
      </c>
      <c r="F33" s="1" t="s">
        <v>47</v>
      </c>
      <c r="G33" s="1">
        <v>56.89</v>
      </c>
      <c r="H33" s="1">
        <f>1+COUNTIFS(A:A,A33,G:G,"&gt;"&amp;G33)</f>
        <v>4</v>
      </c>
      <c r="I33" s="2">
        <f>AVERAGEIF(A:A,A33,G:G)</f>
        <v>47.839999999999996</v>
      </c>
      <c r="J33" s="2">
        <f t="shared" si="8"/>
        <v>9.0500000000000043</v>
      </c>
      <c r="K33" s="2">
        <f t="shared" si="9"/>
        <v>99.050000000000011</v>
      </c>
      <c r="L33" s="2">
        <f t="shared" si="10"/>
        <v>381.07644574492963</v>
      </c>
      <c r="M33" s="2">
        <f>SUMIF(A:A,A33,L:L)</f>
        <v>3762.2409987973415</v>
      </c>
      <c r="N33" s="3">
        <f t="shared" si="11"/>
        <v>0.10128974881373803</v>
      </c>
      <c r="O33" s="6">
        <f t="shared" si="12"/>
        <v>9.8726673894601369</v>
      </c>
      <c r="P33" s="3">
        <f t="shared" si="13"/>
        <v>0.10128974881373803</v>
      </c>
      <c r="Q33" s="3">
        <f>IF(ISNUMBER(P33),SUMIF(A:A,A33,P:P),"")</f>
        <v>0.83310378301850729</v>
      </c>
      <c r="R33" s="3">
        <f t="shared" si="14"/>
        <v>0.12158118937684369</v>
      </c>
      <c r="S33" s="7">
        <f t="shared" si="15"/>
        <v>8.2249565506426912</v>
      </c>
    </row>
    <row r="34" spans="1:19" x14ac:dyDescent="0.3">
      <c r="A34" s="1">
        <v>13</v>
      </c>
      <c r="B34" s="5">
        <v>0.60833333333333328</v>
      </c>
      <c r="C34" s="1" t="s">
        <v>21</v>
      </c>
      <c r="D34" s="1">
        <v>5</v>
      </c>
      <c r="E34" s="1">
        <v>2</v>
      </c>
      <c r="F34" s="1" t="s">
        <v>40</v>
      </c>
      <c r="G34" s="1">
        <v>54.17</v>
      </c>
      <c r="H34" s="1">
        <f>1+COUNTIFS(A:A,A34,G:G,"&gt;"&amp;G34)</f>
        <v>5</v>
      </c>
      <c r="I34" s="2">
        <f>AVERAGEIF(A:A,A34,G:G)</f>
        <v>47.839999999999996</v>
      </c>
      <c r="J34" s="2">
        <f t="shared" si="8"/>
        <v>6.3300000000000054</v>
      </c>
      <c r="K34" s="2">
        <f t="shared" si="9"/>
        <v>96.330000000000013</v>
      </c>
      <c r="L34" s="2">
        <f t="shared" si="10"/>
        <v>323.69444505391169</v>
      </c>
      <c r="M34" s="2">
        <f>SUMIF(A:A,A34,L:L)</f>
        <v>3762.2409987973415</v>
      </c>
      <c r="N34" s="3">
        <f t="shared" si="11"/>
        <v>8.6037668814248111E-2</v>
      </c>
      <c r="O34" s="6">
        <f t="shared" si="12"/>
        <v>11.62281607325926</v>
      </c>
      <c r="P34" s="3">
        <f t="shared" si="13"/>
        <v>8.6037668814248111E-2</v>
      </c>
      <c r="Q34" s="3">
        <f>IF(ISNUMBER(P34),SUMIF(A:A,A34,P:P),"")</f>
        <v>0.83310378301850729</v>
      </c>
      <c r="R34" s="3">
        <f t="shared" si="14"/>
        <v>0.10327365037584614</v>
      </c>
      <c r="S34" s="7">
        <f t="shared" si="15"/>
        <v>9.6830120399606034</v>
      </c>
    </row>
    <row r="35" spans="1:19" x14ac:dyDescent="0.3">
      <c r="A35" s="1">
        <v>13</v>
      </c>
      <c r="B35" s="5">
        <v>0.60833333333333328</v>
      </c>
      <c r="C35" s="1" t="s">
        <v>21</v>
      </c>
      <c r="D35" s="1">
        <v>5</v>
      </c>
      <c r="E35" s="1">
        <v>13</v>
      </c>
      <c r="F35" s="1" t="s">
        <v>49</v>
      </c>
      <c r="G35" s="1">
        <v>48.92</v>
      </c>
      <c r="H35" s="1">
        <f>1+COUNTIFS(A:A,A35,G:G,"&gt;"&amp;G35)</f>
        <v>6</v>
      </c>
      <c r="I35" s="2">
        <f>AVERAGEIF(A:A,A35,G:G)</f>
        <v>47.839999999999996</v>
      </c>
      <c r="J35" s="2">
        <f t="shared" si="8"/>
        <v>1.0800000000000054</v>
      </c>
      <c r="K35" s="2">
        <f t="shared" si="9"/>
        <v>91.080000000000013</v>
      </c>
      <c r="L35" s="2">
        <f t="shared" si="10"/>
        <v>236.22860466304118</v>
      </c>
      <c r="M35" s="2">
        <f>SUMIF(A:A,A35,L:L)</f>
        <v>3762.2409987973415</v>
      </c>
      <c r="N35" s="3">
        <f t="shared" si="11"/>
        <v>6.2789333468684039E-2</v>
      </c>
      <c r="O35" s="6">
        <f t="shared" si="12"/>
        <v>15.926271943924146</v>
      </c>
      <c r="P35" s="3">
        <f t="shared" si="13"/>
        <v>6.2789333468684039E-2</v>
      </c>
      <c r="Q35" s="3">
        <f>IF(ISNUMBER(P35),SUMIF(A:A,A35,P:P),"")</f>
        <v>0.83310378301850729</v>
      </c>
      <c r="R35" s="3">
        <f t="shared" si="14"/>
        <v>7.5367961049444876E-2</v>
      </c>
      <c r="S35" s="7">
        <f t="shared" si="15"/>
        <v>13.268237405864724</v>
      </c>
    </row>
    <row r="36" spans="1:19" x14ac:dyDescent="0.3">
      <c r="A36" s="1">
        <v>13</v>
      </c>
      <c r="B36" s="5">
        <v>0.60833333333333328</v>
      </c>
      <c r="C36" s="1" t="s">
        <v>21</v>
      </c>
      <c r="D36" s="1">
        <v>5</v>
      </c>
      <c r="E36" s="1">
        <v>10</v>
      </c>
      <c r="F36" s="1" t="s">
        <v>46</v>
      </c>
      <c r="G36" s="1">
        <v>47.94</v>
      </c>
      <c r="H36" s="1">
        <f>1+COUNTIFS(A:A,A36,G:G,"&gt;"&amp;G36)</f>
        <v>7</v>
      </c>
      <c r="I36" s="2">
        <f>AVERAGEIF(A:A,A36,G:G)</f>
        <v>47.839999999999996</v>
      </c>
      <c r="J36" s="2">
        <f t="shared" si="8"/>
        <v>0.10000000000000142</v>
      </c>
      <c r="K36" s="2">
        <f t="shared" si="9"/>
        <v>90.1</v>
      </c>
      <c r="L36" s="2">
        <f t="shared" si="10"/>
        <v>222.73884799950511</v>
      </c>
      <c r="M36" s="2">
        <f>SUMIF(A:A,A36,L:L)</f>
        <v>3762.2409987973415</v>
      </c>
      <c r="N36" s="3">
        <f t="shared" si="11"/>
        <v>5.9203769261646721E-2</v>
      </c>
      <c r="O36" s="6">
        <f t="shared" si="12"/>
        <v>16.89081645427968</v>
      </c>
      <c r="P36" s="3">
        <f t="shared" si="13"/>
        <v>5.9203769261646721E-2</v>
      </c>
      <c r="Q36" s="3">
        <f>IF(ISNUMBER(P36),SUMIF(A:A,A36,P:P),"")</f>
        <v>0.83310378301850729</v>
      </c>
      <c r="R36" s="3">
        <f t="shared" si="14"/>
        <v>7.1064098457384525E-2</v>
      </c>
      <c r="S36" s="7">
        <f t="shared" si="15"/>
        <v>14.071803086331652</v>
      </c>
    </row>
    <row r="37" spans="1:19" x14ac:dyDescent="0.3">
      <c r="A37" s="1">
        <v>13</v>
      </c>
      <c r="B37" s="5">
        <v>0.60833333333333328</v>
      </c>
      <c r="C37" s="1" t="s">
        <v>21</v>
      </c>
      <c r="D37" s="1">
        <v>5</v>
      </c>
      <c r="E37" s="1">
        <v>20</v>
      </c>
      <c r="F37" s="1" t="s">
        <v>54</v>
      </c>
      <c r="G37" s="1">
        <v>47.88</v>
      </c>
      <c r="H37" s="1">
        <f>1+COUNTIFS(A:A,A37,G:G,"&gt;"&amp;G37)</f>
        <v>8</v>
      </c>
      <c r="I37" s="2">
        <f>AVERAGEIF(A:A,A37,G:G)</f>
        <v>47.839999999999996</v>
      </c>
      <c r="J37" s="2">
        <f t="shared" si="8"/>
        <v>4.0000000000006253E-2</v>
      </c>
      <c r="K37" s="2">
        <f t="shared" si="9"/>
        <v>90.04</v>
      </c>
      <c r="L37" s="2">
        <f t="shared" si="10"/>
        <v>221.93842976398241</v>
      </c>
      <c r="M37" s="2">
        <f>SUMIF(A:A,A37,L:L)</f>
        <v>3762.2409987973415</v>
      </c>
      <c r="N37" s="3">
        <f t="shared" si="11"/>
        <v>5.899101887277515E-2</v>
      </c>
      <c r="O37" s="6">
        <f t="shared" si="12"/>
        <v>16.951732977466989</v>
      </c>
      <c r="P37" s="3">
        <f t="shared" si="13"/>
        <v>5.899101887277515E-2</v>
      </c>
      <c r="Q37" s="3">
        <f>IF(ISNUMBER(P37),SUMIF(A:A,A37,P:P),"")</f>
        <v>0.83310378301850729</v>
      </c>
      <c r="R37" s="3">
        <f t="shared" si="14"/>
        <v>7.0808727646198513E-2</v>
      </c>
      <c r="S37" s="7">
        <f t="shared" si="15"/>
        <v>14.122552872247335</v>
      </c>
    </row>
    <row r="38" spans="1:19" x14ac:dyDescent="0.3">
      <c r="A38" s="1">
        <v>13</v>
      </c>
      <c r="B38" s="5">
        <v>0.60833333333333328</v>
      </c>
      <c r="C38" s="1" t="s">
        <v>21</v>
      </c>
      <c r="D38" s="1">
        <v>5</v>
      </c>
      <c r="E38" s="1">
        <v>12</v>
      </c>
      <c r="F38" s="1" t="s">
        <v>48</v>
      </c>
      <c r="G38" s="1">
        <v>47.42</v>
      </c>
      <c r="H38" s="1">
        <f>1+COUNTIFS(A:A,A38,G:G,"&gt;"&amp;G38)</f>
        <v>9</v>
      </c>
      <c r="I38" s="2">
        <f>AVERAGEIF(A:A,A38,G:G)</f>
        <v>47.839999999999996</v>
      </c>
      <c r="J38" s="2">
        <f t="shared" si="8"/>
        <v>-0.4199999999999946</v>
      </c>
      <c r="K38" s="2">
        <f t="shared" si="9"/>
        <v>89.580000000000013</v>
      </c>
      <c r="L38" s="2">
        <f t="shared" si="10"/>
        <v>215.89668865466163</v>
      </c>
      <c r="M38" s="2">
        <f>SUMIF(A:A,A38,L:L)</f>
        <v>3762.2409987973415</v>
      </c>
      <c r="N38" s="3">
        <f t="shared" si="11"/>
        <v>5.738512995942481E-2</v>
      </c>
      <c r="O38" s="6">
        <f t="shared" si="12"/>
        <v>17.426117196337589</v>
      </c>
      <c r="P38" s="3">
        <f t="shared" si="13"/>
        <v>5.738512995942481E-2</v>
      </c>
      <c r="Q38" s="3">
        <f>IF(ISNUMBER(P38),SUMIF(A:A,A38,P:P),"")</f>
        <v>0.83310378301850729</v>
      </c>
      <c r="R38" s="3">
        <f t="shared" si="14"/>
        <v>6.8881129973394933E-2</v>
      </c>
      <c r="S38" s="7">
        <f t="shared" si="15"/>
        <v>14.517764159592708</v>
      </c>
    </row>
    <row r="39" spans="1:19" x14ac:dyDescent="0.3">
      <c r="A39" s="1">
        <v>13</v>
      </c>
      <c r="B39" s="5">
        <v>0.60833333333333328</v>
      </c>
      <c r="C39" s="1" t="s">
        <v>21</v>
      </c>
      <c r="D39" s="1">
        <v>5</v>
      </c>
      <c r="E39" s="1">
        <v>17</v>
      </c>
      <c r="F39" s="1" t="s">
        <v>52</v>
      </c>
      <c r="G39" s="1">
        <v>46.19</v>
      </c>
      <c r="H39" s="1">
        <f>1+COUNTIFS(A:A,A39,G:G,"&gt;"&amp;G39)</f>
        <v>10</v>
      </c>
      <c r="I39" s="2">
        <f>AVERAGEIF(A:A,A39,G:G)</f>
        <v>47.839999999999996</v>
      </c>
      <c r="J39" s="2">
        <f t="shared" si="8"/>
        <v>-1.6499999999999986</v>
      </c>
      <c r="K39" s="2">
        <f t="shared" si="9"/>
        <v>88.35</v>
      </c>
      <c r="L39" s="2">
        <f t="shared" si="10"/>
        <v>200.53724698656913</v>
      </c>
      <c r="M39" s="2">
        <f>SUMIF(A:A,A39,L:L)</f>
        <v>3762.2409987973415</v>
      </c>
      <c r="N39" s="3">
        <f t="shared" si="11"/>
        <v>5.3302605295799485E-2</v>
      </c>
      <c r="O39" s="6">
        <f t="shared" si="12"/>
        <v>18.76080905333918</v>
      </c>
      <c r="P39" s="3">
        <f t="shared" si="13"/>
        <v>5.3302605295799485E-2</v>
      </c>
      <c r="Q39" s="3">
        <f>IF(ISNUMBER(P39),SUMIF(A:A,A39,P:P),"")</f>
        <v>0.83310378301850729</v>
      </c>
      <c r="R39" s="3">
        <f t="shared" si="14"/>
        <v>6.3980750516668072E-2</v>
      </c>
      <c r="S39" s="7">
        <f t="shared" si="15"/>
        <v>15.629700994824733</v>
      </c>
    </row>
    <row r="40" spans="1:19" x14ac:dyDescent="0.3">
      <c r="A40" s="1">
        <v>13</v>
      </c>
      <c r="B40" s="5">
        <v>0.60833333333333328</v>
      </c>
      <c r="C40" s="1" t="s">
        <v>21</v>
      </c>
      <c r="D40" s="1">
        <v>5</v>
      </c>
      <c r="E40" s="1">
        <v>19</v>
      </c>
      <c r="F40" s="1" t="s">
        <v>53</v>
      </c>
      <c r="G40" s="1">
        <v>42.27</v>
      </c>
      <c r="H40" s="1">
        <f>1+COUNTIFS(A:A,A40,G:G,"&gt;"&amp;G40)</f>
        <v>11</v>
      </c>
      <c r="I40" s="2">
        <f>AVERAGEIF(A:A,A40,G:G)</f>
        <v>47.839999999999996</v>
      </c>
      <c r="J40" s="2">
        <f t="shared" si="8"/>
        <v>-5.5699999999999932</v>
      </c>
      <c r="K40" s="2">
        <f t="shared" si="9"/>
        <v>84.43</v>
      </c>
      <c r="L40" s="2">
        <f t="shared" si="10"/>
        <v>158.50719712259991</v>
      </c>
      <c r="M40" s="2">
        <f>SUMIF(A:A,A40,L:L)</f>
        <v>3762.2409987973415</v>
      </c>
      <c r="N40" s="3">
        <f t="shared" si="11"/>
        <v>4.2131058901667698E-2</v>
      </c>
      <c r="O40" s="6">
        <f t="shared" si="12"/>
        <v>23.735458497114024</v>
      </c>
      <c r="P40" s="3" t="str">
        <f t="shared" si="13"/>
        <v/>
      </c>
      <c r="Q40" s="3" t="str">
        <f>IF(ISNUMBER(P40),SUMIF(A:A,A40,P:P),"")</f>
        <v/>
      </c>
      <c r="R40" s="3" t="str">
        <f t="shared" si="14"/>
        <v/>
      </c>
      <c r="S40" s="7" t="str">
        <f t="shared" si="15"/>
        <v/>
      </c>
    </row>
    <row r="41" spans="1:19" x14ac:dyDescent="0.3">
      <c r="A41" s="1">
        <v>13</v>
      </c>
      <c r="B41" s="5">
        <v>0.60833333333333328</v>
      </c>
      <c r="C41" s="1" t="s">
        <v>21</v>
      </c>
      <c r="D41" s="1">
        <v>5</v>
      </c>
      <c r="E41" s="1">
        <v>4</v>
      </c>
      <c r="F41" s="1" t="s">
        <v>41</v>
      </c>
      <c r="G41" s="1">
        <v>41.78</v>
      </c>
      <c r="H41" s="1">
        <f>1+COUNTIFS(A:A,A41,G:G,"&gt;"&amp;G41)</f>
        <v>12</v>
      </c>
      <c r="I41" s="2">
        <f>AVERAGEIF(A:A,A41,G:G)</f>
        <v>47.839999999999996</v>
      </c>
      <c r="J41" s="2">
        <f t="shared" si="8"/>
        <v>-6.0599999999999952</v>
      </c>
      <c r="K41" s="2">
        <f t="shared" si="9"/>
        <v>83.94</v>
      </c>
      <c r="L41" s="2">
        <f t="shared" si="10"/>
        <v>153.91492273741636</v>
      </c>
      <c r="M41" s="2">
        <f>SUMIF(A:A,A41,L:L)</f>
        <v>3762.2409987973415</v>
      </c>
      <c r="N41" s="3">
        <f t="shared" si="11"/>
        <v>4.091043683448712E-2</v>
      </c>
      <c r="O41" s="6">
        <f t="shared" si="12"/>
        <v>24.443640238937984</v>
      </c>
      <c r="P41" s="3" t="str">
        <f t="shared" si="13"/>
        <v/>
      </c>
      <c r="Q41" s="3" t="str">
        <f>IF(ISNUMBER(P41),SUMIF(A:A,A41,P:P),"")</f>
        <v/>
      </c>
      <c r="R41" s="3" t="str">
        <f t="shared" si="14"/>
        <v/>
      </c>
      <c r="S41" s="7" t="str">
        <f t="shared" si="15"/>
        <v/>
      </c>
    </row>
    <row r="42" spans="1:19" x14ac:dyDescent="0.3">
      <c r="A42" s="1">
        <v>13</v>
      </c>
      <c r="B42" s="5">
        <v>0.60833333333333328</v>
      </c>
      <c r="C42" s="1" t="s">
        <v>21</v>
      </c>
      <c r="D42" s="1">
        <v>5</v>
      </c>
      <c r="E42" s="1">
        <v>14</v>
      </c>
      <c r="F42" s="1" t="s">
        <v>50</v>
      </c>
      <c r="G42" s="1">
        <v>37.479999999999997</v>
      </c>
      <c r="H42" s="1">
        <f>1+COUNTIFS(A:A,A42,G:G,"&gt;"&amp;G42)</f>
        <v>13</v>
      </c>
      <c r="I42" s="2">
        <f>AVERAGEIF(A:A,A42,G:G)</f>
        <v>47.839999999999996</v>
      </c>
      <c r="J42" s="2">
        <f t="shared" si="8"/>
        <v>-10.36</v>
      </c>
      <c r="K42" s="2">
        <f t="shared" si="9"/>
        <v>79.64</v>
      </c>
      <c r="L42" s="2">
        <f t="shared" si="10"/>
        <v>118.91393545703409</v>
      </c>
      <c r="M42" s="2">
        <f>SUMIF(A:A,A42,L:L)</f>
        <v>3762.2409987973415</v>
      </c>
      <c r="N42" s="3">
        <f t="shared" si="11"/>
        <v>3.1607208441736388E-2</v>
      </c>
      <c r="O42" s="6">
        <f t="shared" si="12"/>
        <v>31.638352429742877</v>
      </c>
      <c r="P42" s="3" t="str">
        <f t="shared" si="13"/>
        <v/>
      </c>
      <c r="Q42" s="3" t="str">
        <f>IF(ISNUMBER(P42),SUMIF(A:A,A42,P:P),"")</f>
        <v/>
      </c>
      <c r="R42" s="3" t="str">
        <f t="shared" si="14"/>
        <v/>
      </c>
      <c r="S42" s="7" t="str">
        <f t="shared" si="15"/>
        <v/>
      </c>
    </row>
    <row r="43" spans="1:19" x14ac:dyDescent="0.3">
      <c r="A43" s="1">
        <v>13</v>
      </c>
      <c r="B43" s="5">
        <v>0.60833333333333328</v>
      </c>
      <c r="C43" s="1" t="s">
        <v>21</v>
      </c>
      <c r="D43" s="1">
        <v>5</v>
      </c>
      <c r="E43" s="1">
        <v>16</v>
      </c>
      <c r="F43" s="1" t="s">
        <v>51</v>
      </c>
      <c r="G43" s="1">
        <v>34.68</v>
      </c>
      <c r="H43" s="1">
        <f>1+COUNTIFS(A:A,A43,G:G,"&gt;"&amp;G43)</f>
        <v>14</v>
      </c>
      <c r="I43" s="2">
        <f>AVERAGEIF(A:A,A43,G:G)</f>
        <v>47.839999999999996</v>
      </c>
      <c r="J43" s="2">
        <f t="shared" si="8"/>
        <v>-13.159999999999997</v>
      </c>
      <c r="K43" s="2">
        <f t="shared" si="9"/>
        <v>76.84</v>
      </c>
      <c r="L43" s="2">
        <f t="shared" si="10"/>
        <v>100.52435133604784</v>
      </c>
      <c r="M43" s="2">
        <f>SUMIF(A:A,A43,L:L)</f>
        <v>3762.2409987973415</v>
      </c>
      <c r="N43" s="3">
        <f t="shared" si="11"/>
        <v>2.6719274859899195E-2</v>
      </c>
      <c r="O43" s="6">
        <f t="shared" si="12"/>
        <v>37.426165389720936</v>
      </c>
      <c r="P43" s="3" t="str">
        <f t="shared" si="13"/>
        <v/>
      </c>
      <c r="Q43" s="3" t="str">
        <f>IF(ISNUMBER(P43),SUMIF(A:A,A43,P:P),"")</f>
        <v/>
      </c>
      <c r="R43" s="3" t="str">
        <f t="shared" si="14"/>
        <v/>
      </c>
      <c r="S43" s="7" t="str">
        <f t="shared" si="15"/>
        <v/>
      </c>
    </row>
    <row r="44" spans="1:19" x14ac:dyDescent="0.3">
      <c r="A44" s="1">
        <v>13</v>
      </c>
      <c r="B44" s="5">
        <v>0.60833333333333328</v>
      </c>
      <c r="C44" s="1" t="s">
        <v>21</v>
      </c>
      <c r="D44" s="1">
        <v>5</v>
      </c>
      <c r="E44" s="1">
        <v>5</v>
      </c>
      <c r="F44" s="1" t="s">
        <v>42</v>
      </c>
      <c r="G44" s="1">
        <v>33.92</v>
      </c>
      <c r="H44" s="1">
        <f>1+COUNTIFS(A:A,A44,G:G,"&gt;"&amp;G44)</f>
        <v>15</v>
      </c>
      <c r="I44" s="2">
        <f>AVERAGEIF(A:A,A44,G:G)</f>
        <v>47.839999999999996</v>
      </c>
      <c r="J44" s="2">
        <f t="shared" si="8"/>
        <v>-13.919999999999995</v>
      </c>
      <c r="K44" s="2">
        <f t="shared" si="9"/>
        <v>76.080000000000013</v>
      </c>
      <c r="L44" s="2">
        <f t="shared" si="10"/>
        <v>96.043383418849203</v>
      </c>
      <c r="M44" s="2">
        <f>SUMIF(A:A,A44,L:L)</f>
        <v>3762.2409987973415</v>
      </c>
      <c r="N44" s="3">
        <f t="shared" si="11"/>
        <v>2.5528237943701893E-2</v>
      </c>
      <c r="O44" s="6">
        <f t="shared" si="12"/>
        <v>39.172308022407449</v>
      </c>
      <c r="P44" s="3" t="str">
        <f t="shared" si="13"/>
        <v/>
      </c>
      <c r="Q44" s="3" t="str">
        <f>IF(ISNUMBER(P44),SUMIF(A:A,A44,P:P),"")</f>
        <v/>
      </c>
      <c r="R44" s="3" t="str">
        <f t="shared" si="14"/>
        <v/>
      </c>
      <c r="S44" s="7" t="str">
        <f t="shared" si="15"/>
        <v/>
      </c>
    </row>
    <row r="45" spans="1:19" x14ac:dyDescent="0.3">
      <c r="A45" s="1"/>
      <c r="B45" s="5"/>
      <c r="C45" s="1"/>
      <c r="D45" s="1"/>
      <c r="E45" s="1"/>
      <c r="F45" s="1"/>
      <c r="G45" s="1"/>
      <c r="H45" s="1"/>
      <c r="I45" s="2"/>
      <c r="J45" s="2"/>
      <c r="K45" s="2"/>
      <c r="L45" s="2"/>
      <c r="M45" s="2"/>
      <c r="N45" s="3"/>
      <c r="O45" s="6"/>
      <c r="P45" s="3"/>
      <c r="Q45" s="3"/>
      <c r="R45" s="3"/>
      <c r="S45" s="7"/>
    </row>
    <row r="46" spans="1:19" x14ac:dyDescent="0.3">
      <c r="A46" s="1">
        <v>18</v>
      </c>
      <c r="B46" s="5">
        <v>0.63402777777777775</v>
      </c>
      <c r="C46" s="1" t="s">
        <v>21</v>
      </c>
      <c r="D46" s="1">
        <v>6</v>
      </c>
      <c r="E46" s="1">
        <v>4</v>
      </c>
      <c r="F46" s="1" t="s">
        <v>56</v>
      </c>
      <c r="G46" s="1">
        <v>55.45</v>
      </c>
      <c r="H46" s="1">
        <f>1+COUNTIFS(A:A,A46,G:G,"&gt;"&amp;G46)</f>
        <v>1</v>
      </c>
      <c r="I46" s="2">
        <f>AVERAGEIF(A:A,A46,G:G)</f>
        <v>41.62</v>
      </c>
      <c r="J46" s="2">
        <f t="shared" ref="J46:J53" si="16">G46-I46</f>
        <v>13.830000000000005</v>
      </c>
      <c r="K46" s="2">
        <f t="shared" ref="K46:K53" si="17">90+J46</f>
        <v>103.83000000000001</v>
      </c>
      <c r="L46" s="2">
        <f t="shared" ref="L46:L53" si="18">EXP(0.06*K46)</f>
        <v>507.65394255352771</v>
      </c>
      <c r="M46" s="2">
        <f>SUMIF(A:A,A46,L:L)</f>
        <v>2266.3542768716711</v>
      </c>
      <c r="N46" s="3">
        <f t="shared" ref="N46:N53" si="19">L46/M46</f>
        <v>0.2239958455454989</v>
      </c>
      <c r="O46" s="6">
        <f t="shared" ref="O46:O53" si="20">1/N46</f>
        <v>4.4643685134636844</v>
      </c>
      <c r="P46" s="3">
        <f t="shared" ref="P46:P53" si="21">IF(O46&gt;21,"",N46)</f>
        <v>0.2239958455454989</v>
      </c>
      <c r="Q46" s="3">
        <f>IF(ISNUMBER(P46),SUMIF(A:A,A46,P:P),"")</f>
        <v>0.94504161263155884</v>
      </c>
      <c r="R46" s="3">
        <f t="shared" ref="R46:R53" si="22">IFERROR(P46*(1/Q46),"")</f>
        <v>0.23702220362737364</v>
      </c>
      <c r="S46" s="7">
        <f t="shared" ref="S46:S53" si="23">IFERROR(1/R46,"")</f>
        <v>4.2190140193452752</v>
      </c>
    </row>
    <row r="47" spans="1:19" x14ac:dyDescent="0.3">
      <c r="A47" s="1">
        <v>18</v>
      </c>
      <c r="B47" s="5">
        <v>0.63402777777777775</v>
      </c>
      <c r="C47" s="1" t="s">
        <v>21</v>
      </c>
      <c r="D47" s="1">
        <v>6</v>
      </c>
      <c r="E47" s="1">
        <v>7</v>
      </c>
      <c r="F47" s="1" t="s">
        <v>57</v>
      </c>
      <c r="G47" s="1">
        <v>51.28</v>
      </c>
      <c r="H47" s="1">
        <f>1+COUNTIFS(A:A,A47,G:G,"&gt;"&amp;G47)</f>
        <v>2</v>
      </c>
      <c r="I47" s="2">
        <f>AVERAGEIF(A:A,A47,G:G)</f>
        <v>41.62</v>
      </c>
      <c r="J47" s="2">
        <f t="shared" si="16"/>
        <v>9.6600000000000037</v>
      </c>
      <c r="K47" s="2">
        <f t="shared" si="17"/>
        <v>99.66</v>
      </c>
      <c r="L47" s="2">
        <f t="shared" si="18"/>
        <v>395.28222363907349</v>
      </c>
      <c r="M47" s="2">
        <f>SUMIF(A:A,A47,L:L)</f>
        <v>2266.3542768716711</v>
      </c>
      <c r="N47" s="3">
        <f t="shared" si="19"/>
        <v>0.17441325377632289</v>
      </c>
      <c r="O47" s="6">
        <f t="shared" si="20"/>
        <v>5.7335092279308935</v>
      </c>
      <c r="P47" s="3">
        <f t="shared" si="21"/>
        <v>0.17441325377632289</v>
      </c>
      <c r="Q47" s="3">
        <f>IF(ISNUMBER(P47),SUMIF(A:A,A47,P:P),"")</f>
        <v>0.94504161263155884</v>
      </c>
      <c r="R47" s="3">
        <f t="shared" si="22"/>
        <v>0.18455616286636572</v>
      </c>
      <c r="S47" s="7">
        <f t="shared" si="23"/>
        <v>5.4184048068017354</v>
      </c>
    </row>
    <row r="48" spans="1:19" x14ac:dyDescent="0.3">
      <c r="A48" s="1">
        <v>18</v>
      </c>
      <c r="B48" s="5">
        <v>0.63402777777777775</v>
      </c>
      <c r="C48" s="1" t="s">
        <v>21</v>
      </c>
      <c r="D48" s="1">
        <v>6</v>
      </c>
      <c r="E48" s="1">
        <v>10</v>
      </c>
      <c r="F48" s="1" t="s">
        <v>59</v>
      </c>
      <c r="G48" s="1">
        <v>51.01</v>
      </c>
      <c r="H48" s="1">
        <f>1+COUNTIFS(A:A,A48,G:G,"&gt;"&amp;G48)</f>
        <v>3</v>
      </c>
      <c r="I48" s="2">
        <f>AVERAGEIF(A:A,A48,G:G)</f>
        <v>41.62</v>
      </c>
      <c r="J48" s="2">
        <f t="shared" si="16"/>
        <v>9.39</v>
      </c>
      <c r="K48" s="2">
        <f t="shared" si="17"/>
        <v>99.39</v>
      </c>
      <c r="L48" s="2">
        <f t="shared" si="18"/>
        <v>388.93024158797442</v>
      </c>
      <c r="M48" s="2">
        <f>SUMIF(A:A,A48,L:L)</f>
        <v>2266.3542768716711</v>
      </c>
      <c r="N48" s="3">
        <f t="shared" si="19"/>
        <v>0.17161052248407896</v>
      </c>
      <c r="O48" s="6">
        <f t="shared" si="20"/>
        <v>5.8271485077074701</v>
      </c>
      <c r="P48" s="3">
        <f t="shared" si="21"/>
        <v>0.17161052248407896</v>
      </c>
      <c r="Q48" s="3">
        <f>IF(ISNUMBER(P48),SUMIF(A:A,A48,P:P),"")</f>
        <v>0.94504161263155884</v>
      </c>
      <c r="R48" s="3">
        <f t="shared" si="22"/>
        <v>0.18159044024126411</v>
      </c>
      <c r="S48" s="7">
        <f t="shared" si="23"/>
        <v>5.5068978227674492</v>
      </c>
    </row>
    <row r="49" spans="1:19" x14ac:dyDescent="0.3">
      <c r="A49" s="1">
        <v>18</v>
      </c>
      <c r="B49" s="5">
        <v>0.63402777777777775</v>
      </c>
      <c r="C49" s="1" t="s">
        <v>21</v>
      </c>
      <c r="D49" s="1">
        <v>6</v>
      </c>
      <c r="E49" s="1">
        <v>1</v>
      </c>
      <c r="F49" s="1" t="s">
        <v>55</v>
      </c>
      <c r="G49" s="1">
        <v>50.75</v>
      </c>
      <c r="H49" s="1">
        <f>1+COUNTIFS(A:A,A49,G:G,"&gt;"&amp;G49)</f>
        <v>4</v>
      </c>
      <c r="I49" s="2">
        <f>AVERAGEIF(A:A,A49,G:G)</f>
        <v>41.62</v>
      </c>
      <c r="J49" s="2">
        <f t="shared" si="16"/>
        <v>9.1300000000000026</v>
      </c>
      <c r="K49" s="2">
        <f t="shared" si="17"/>
        <v>99.13</v>
      </c>
      <c r="L49" s="2">
        <f t="shared" si="18"/>
        <v>382.91000971759769</v>
      </c>
      <c r="M49" s="2">
        <f>SUMIF(A:A,A49,L:L)</f>
        <v>2266.3542768716711</v>
      </c>
      <c r="N49" s="3">
        <f t="shared" si="19"/>
        <v>0.16895417173970784</v>
      </c>
      <c r="O49" s="6">
        <f t="shared" si="20"/>
        <v>5.9187647733292321</v>
      </c>
      <c r="P49" s="3">
        <f t="shared" si="21"/>
        <v>0.16895417173970784</v>
      </c>
      <c r="Q49" s="3">
        <f>IF(ISNUMBER(P49),SUMIF(A:A,A49,P:P),"")</f>
        <v>0.94504161263155884</v>
      </c>
      <c r="R49" s="3">
        <f t="shared" si="22"/>
        <v>0.17877961084617086</v>
      </c>
      <c r="S49" s="7">
        <f t="shared" si="23"/>
        <v>5.5934790061739204</v>
      </c>
    </row>
    <row r="50" spans="1:19" x14ac:dyDescent="0.3">
      <c r="A50" s="1">
        <v>18</v>
      </c>
      <c r="B50" s="5">
        <v>0.63402777777777775</v>
      </c>
      <c r="C50" s="1" t="s">
        <v>21</v>
      </c>
      <c r="D50" s="1">
        <v>6</v>
      </c>
      <c r="E50" s="1">
        <v>8</v>
      </c>
      <c r="F50" s="1" t="s">
        <v>58</v>
      </c>
      <c r="G50" s="1">
        <v>46.8</v>
      </c>
      <c r="H50" s="1">
        <f>1+COUNTIFS(A:A,A50,G:G,"&gt;"&amp;G50)</f>
        <v>5</v>
      </c>
      <c r="I50" s="2">
        <f>AVERAGEIF(A:A,A50,G:G)</f>
        <v>41.62</v>
      </c>
      <c r="J50" s="2">
        <f t="shared" si="16"/>
        <v>5.18</v>
      </c>
      <c r="K50" s="2">
        <f t="shared" si="17"/>
        <v>95.18</v>
      </c>
      <c r="L50" s="2">
        <f t="shared" si="18"/>
        <v>302.11266176192311</v>
      </c>
      <c r="M50" s="2">
        <f>SUMIF(A:A,A50,L:L)</f>
        <v>2266.3542768716711</v>
      </c>
      <c r="N50" s="3">
        <f t="shared" si="19"/>
        <v>0.13330336957686065</v>
      </c>
      <c r="O50" s="6">
        <f t="shared" si="20"/>
        <v>7.5016858401573678</v>
      </c>
      <c r="P50" s="3">
        <f t="shared" si="21"/>
        <v>0.13330336957686065</v>
      </c>
      <c r="Q50" s="3">
        <f>IF(ISNUMBER(P50),SUMIF(A:A,A50,P:P),"")</f>
        <v>0.94504161263155884</v>
      </c>
      <c r="R50" s="3">
        <f t="shared" si="22"/>
        <v>0.14105555543280751</v>
      </c>
      <c r="S50" s="7">
        <f t="shared" si="23"/>
        <v>7.0894052838376496</v>
      </c>
    </row>
    <row r="51" spans="1:19" x14ac:dyDescent="0.3">
      <c r="A51" s="1">
        <v>18</v>
      </c>
      <c r="B51" s="5">
        <v>0.63402777777777775</v>
      </c>
      <c r="C51" s="1" t="s">
        <v>21</v>
      </c>
      <c r="D51" s="1">
        <v>6</v>
      </c>
      <c r="E51" s="1">
        <v>13</v>
      </c>
      <c r="F51" s="1" t="s">
        <v>62</v>
      </c>
      <c r="G51" s="1">
        <v>36.71</v>
      </c>
      <c r="H51" s="1">
        <f>1+COUNTIFS(A:A,A51,G:G,"&gt;"&amp;G51)</f>
        <v>6</v>
      </c>
      <c r="I51" s="2">
        <f>AVERAGEIF(A:A,A51,G:G)</f>
        <v>41.62</v>
      </c>
      <c r="J51" s="2">
        <f t="shared" si="16"/>
        <v>-4.9099999999999966</v>
      </c>
      <c r="K51" s="2">
        <f t="shared" si="17"/>
        <v>85.09</v>
      </c>
      <c r="L51" s="2">
        <f t="shared" si="18"/>
        <v>164.91002134913813</v>
      </c>
      <c r="M51" s="2">
        <f>SUMIF(A:A,A51,L:L)</f>
        <v>2266.3542768716711</v>
      </c>
      <c r="N51" s="3">
        <f t="shared" si="19"/>
        <v>7.2764449509089668E-2</v>
      </c>
      <c r="O51" s="6">
        <f t="shared" si="20"/>
        <v>13.742974855806212</v>
      </c>
      <c r="P51" s="3">
        <f t="shared" si="21"/>
        <v>7.2764449509089668E-2</v>
      </c>
      <c r="Q51" s="3">
        <f>IF(ISNUMBER(P51),SUMIF(A:A,A51,P:P),"")</f>
        <v>0.94504161263155884</v>
      </c>
      <c r="R51" s="3">
        <f t="shared" si="22"/>
        <v>7.6996026986018207E-2</v>
      </c>
      <c r="S51" s="7">
        <f t="shared" si="23"/>
        <v>12.987683120086068</v>
      </c>
    </row>
    <row r="52" spans="1:19" x14ac:dyDescent="0.3">
      <c r="A52" s="1">
        <v>18</v>
      </c>
      <c r="B52" s="5">
        <v>0.63402777777777775</v>
      </c>
      <c r="C52" s="1" t="s">
        <v>21</v>
      </c>
      <c r="D52" s="1">
        <v>6</v>
      </c>
      <c r="E52" s="1">
        <v>12</v>
      </c>
      <c r="F52" s="1" t="s">
        <v>61</v>
      </c>
      <c r="G52" s="1">
        <v>20.51</v>
      </c>
      <c r="H52" s="1">
        <f>1+COUNTIFS(A:A,A52,G:G,"&gt;"&amp;G52)</f>
        <v>7</v>
      </c>
      <c r="I52" s="2">
        <f>AVERAGEIF(A:A,A52,G:G)</f>
        <v>41.62</v>
      </c>
      <c r="J52" s="2">
        <f t="shared" si="16"/>
        <v>-21.109999999999996</v>
      </c>
      <c r="K52" s="2">
        <f t="shared" si="17"/>
        <v>68.89</v>
      </c>
      <c r="L52" s="2">
        <f t="shared" si="18"/>
        <v>62.389687668786841</v>
      </c>
      <c r="M52" s="2">
        <f>SUMIF(A:A,A52,L:L)</f>
        <v>2266.3542768716711</v>
      </c>
      <c r="N52" s="3">
        <f t="shared" si="19"/>
        <v>2.7528656179432606E-2</v>
      </c>
      <c r="O52" s="6">
        <f t="shared" si="20"/>
        <v>36.325783339439816</v>
      </c>
      <c r="P52" s="3" t="str">
        <f t="shared" si="21"/>
        <v/>
      </c>
      <c r="Q52" s="3" t="str">
        <f>IF(ISNUMBER(P52),SUMIF(A:A,A52,P:P),"")</f>
        <v/>
      </c>
      <c r="R52" s="3" t="str">
        <f t="shared" si="22"/>
        <v/>
      </c>
      <c r="S52" s="7" t="str">
        <f t="shared" si="23"/>
        <v/>
      </c>
    </row>
    <row r="53" spans="1:19" x14ac:dyDescent="0.3">
      <c r="A53" s="1">
        <v>18</v>
      </c>
      <c r="B53" s="5">
        <v>0.63402777777777775</v>
      </c>
      <c r="C53" s="1" t="s">
        <v>21</v>
      </c>
      <c r="D53" s="1">
        <v>6</v>
      </c>
      <c r="E53" s="1">
        <v>11</v>
      </c>
      <c r="F53" s="1" t="s">
        <v>60</v>
      </c>
      <c r="G53" s="1">
        <v>20.45</v>
      </c>
      <c r="H53" s="1">
        <f>1+COUNTIFS(A:A,A53,G:G,"&gt;"&amp;G53)</f>
        <v>8</v>
      </c>
      <c r="I53" s="2">
        <f>AVERAGEIF(A:A,A53,G:G)</f>
        <v>41.62</v>
      </c>
      <c r="J53" s="2">
        <f t="shared" si="16"/>
        <v>-21.169999999999998</v>
      </c>
      <c r="K53" s="2">
        <f t="shared" si="17"/>
        <v>68.83</v>
      </c>
      <c r="L53" s="2">
        <f t="shared" si="18"/>
        <v>62.165488593649378</v>
      </c>
      <c r="M53" s="2">
        <f>SUMIF(A:A,A53,L:L)</f>
        <v>2266.3542768716711</v>
      </c>
      <c r="N53" s="3">
        <f t="shared" si="19"/>
        <v>2.7429731189008367E-2</v>
      </c>
      <c r="O53" s="6">
        <f t="shared" si="20"/>
        <v>36.456791833261555</v>
      </c>
      <c r="P53" s="3" t="str">
        <f t="shared" si="21"/>
        <v/>
      </c>
      <c r="Q53" s="3" t="str">
        <f>IF(ISNUMBER(P53),SUMIF(A:A,A53,P:P),"")</f>
        <v/>
      </c>
      <c r="R53" s="3" t="str">
        <f t="shared" si="22"/>
        <v/>
      </c>
      <c r="S53" s="7" t="str">
        <f t="shared" si="23"/>
        <v/>
      </c>
    </row>
    <row r="54" spans="1:19" x14ac:dyDescent="0.3">
      <c r="A54" s="1"/>
      <c r="B54" s="5"/>
      <c r="C54" s="1"/>
      <c r="D54" s="1"/>
      <c r="E54" s="1"/>
      <c r="F54" s="1"/>
      <c r="G54" s="1"/>
      <c r="H54" s="1"/>
      <c r="I54" s="2"/>
      <c r="J54" s="2"/>
      <c r="K54" s="2"/>
      <c r="L54" s="2"/>
      <c r="M54" s="2"/>
      <c r="N54" s="3"/>
      <c r="O54" s="6"/>
      <c r="P54" s="3"/>
      <c r="Q54" s="3"/>
      <c r="R54" s="3"/>
      <c r="S54" s="7"/>
    </row>
    <row r="55" spans="1:19" x14ac:dyDescent="0.3">
      <c r="A55" s="1">
        <v>24</v>
      </c>
      <c r="B55" s="5">
        <v>0.66180555555555554</v>
      </c>
      <c r="C55" s="1" t="s">
        <v>21</v>
      </c>
      <c r="D55" s="1">
        <v>7</v>
      </c>
      <c r="E55" s="1">
        <v>2</v>
      </c>
      <c r="F55" s="1" t="s">
        <v>63</v>
      </c>
      <c r="G55" s="1">
        <v>57.57</v>
      </c>
      <c r="H55" s="1">
        <f>1+COUNTIFS(A:A,A55,G:G,"&gt;"&amp;G55)</f>
        <v>1</v>
      </c>
      <c r="I55" s="2">
        <f>AVERAGEIF(A:A,A55,G:G)</f>
        <v>44.798181818181817</v>
      </c>
      <c r="J55" s="2">
        <f t="shared" ref="J55:J65" si="24">G55-I55</f>
        <v>12.771818181818183</v>
      </c>
      <c r="K55" s="2">
        <f t="shared" ref="K55:K65" si="25">90+J55</f>
        <v>102.77181818181819</v>
      </c>
      <c r="L55" s="2">
        <f t="shared" ref="L55:L65" si="26">EXP(0.06*K55)</f>
        <v>476.42441775881503</v>
      </c>
      <c r="M55" s="2">
        <f>SUMIF(A:A,A55,L:L)</f>
        <v>2834.3201319601344</v>
      </c>
      <c r="N55" s="3">
        <f t="shared" ref="N55:N65" si="27">L55/M55</f>
        <v>0.16809125136804273</v>
      </c>
      <c r="O55" s="6">
        <f t="shared" ref="O55:O65" si="28">1/N55</f>
        <v>5.9491495950045534</v>
      </c>
      <c r="P55" s="3">
        <f t="shared" ref="P55:P65" si="29">IF(O55&gt;21,"",N55)</f>
        <v>0.16809125136804273</v>
      </c>
      <c r="Q55" s="3">
        <f>IF(ISNUMBER(P55),SUMIF(A:A,A55,P:P),"")</f>
        <v>0.94761311834957673</v>
      </c>
      <c r="R55" s="3">
        <f t="shared" ref="R55:R65" si="30">IFERROR(P55*(1/Q55),"")</f>
        <v>0.17738383746818656</v>
      </c>
      <c r="S55" s="7">
        <f t="shared" ref="S55:S65" si="31">IFERROR(1/R55,"")</f>
        <v>5.6374921992503859</v>
      </c>
    </row>
    <row r="56" spans="1:19" x14ac:dyDescent="0.3">
      <c r="A56" s="1">
        <v>24</v>
      </c>
      <c r="B56" s="5">
        <v>0.66180555555555554</v>
      </c>
      <c r="C56" s="1" t="s">
        <v>21</v>
      </c>
      <c r="D56" s="1">
        <v>7</v>
      </c>
      <c r="E56" s="1">
        <v>8</v>
      </c>
      <c r="F56" s="1" t="s">
        <v>19</v>
      </c>
      <c r="G56" s="1">
        <v>54.79</v>
      </c>
      <c r="H56" s="1">
        <f>1+COUNTIFS(A:A,A56,G:G,"&gt;"&amp;G56)</f>
        <v>2</v>
      </c>
      <c r="I56" s="2">
        <f>AVERAGEIF(A:A,A56,G:G)</f>
        <v>44.798181818181817</v>
      </c>
      <c r="J56" s="2">
        <f t="shared" si="24"/>
        <v>9.9918181818181822</v>
      </c>
      <c r="K56" s="2">
        <f t="shared" si="25"/>
        <v>99.991818181818189</v>
      </c>
      <c r="L56" s="2">
        <f t="shared" si="26"/>
        <v>403.23079523402424</v>
      </c>
      <c r="M56" s="2">
        <f>SUMIF(A:A,A56,L:L)</f>
        <v>2834.3201319601344</v>
      </c>
      <c r="N56" s="3">
        <f t="shared" si="27"/>
        <v>0.14226720217209951</v>
      </c>
      <c r="O56" s="6">
        <f t="shared" si="28"/>
        <v>7.0290269628716526</v>
      </c>
      <c r="P56" s="3">
        <f t="shared" si="29"/>
        <v>0.14226720217209951</v>
      </c>
      <c r="Q56" s="3">
        <f>IF(ISNUMBER(P56),SUMIF(A:A,A56,P:P),"")</f>
        <v>0.94761311834957673</v>
      </c>
      <c r="R56" s="3">
        <f t="shared" si="30"/>
        <v>0.15013215775218597</v>
      </c>
      <c r="S56" s="7">
        <f t="shared" si="31"/>
        <v>6.6607981592500609</v>
      </c>
    </row>
    <row r="57" spans="1:19" x14ac:dyDescent="0.3">
      <c r="A57" s="1">
        <v>24</v>
      </c>
      <c r="B57" s="5">
        <v>0.66180555555555554</v>
      </c>
      <c r="C57" s="1" t="s">
        <v>21</v>
      </c>
      <c r="D57" s="1">
        <v>7</v>
      </c>
      <c r="E57" s="1">
        <v>10</v>
      </c>
      <c r="F57" s="1" t="s">
        <v>69</v>
      </c>
      <c r="G57" s="1">
        <v>52.11</v>
      </c>
      <c r="H57" s="1">
        <f>1+COUNTIFS(A:A,A57,G:G,"&gt;"&amp;G57)</f>
        <v>3</v>
      </c>
      <c r="I57" s="2">
        <f>AVERAGEIF(A:A,A57,G:G)</f>
        <v>44.798181818181817</v>
      </c>
      <c r="J57" s="2">
        <f t="shared" si="24"/>
        <v>7.3118181818181824</v>
      </c>
      <c r="K57" s="2">
        <f t="shared" si="25"/>
        <v>97.311818181818182</v>
      </c>
      <c r="L57" s="2">
        <f t="shared" si="26"/>
        <v>343.3358391105188</v>
      </c>
      <c r="M57" s="2">
        <f>SUMIF(A:A,A57,L:L)</f>
        <v>2834.3201319601344</v>
      </c>
      <c r="N57" s="3">
        <f t="shared" si="27"/>
        <v>0.12113516579832413</v>
      </c>
      <c r="O57" s="6">
        <f t="shared" si="28"/>
        <v>8.2552411053358608</v>
      </c>
      <c r="P57" s="3">
        <f t="shared" si="29"/>
        <v>0.12113516579832413</v>
      </c>
      <c r="Q57" s="3">
        <f>IF(ISNUMBER(P57),SUMIF(A:A,A57,P:P),"")</f>
        <v>0.94761311834957673</v>
      </c>
      <c r="R57" s="3">
        <f t="shared" si="30"/>
        <v>0.12783187933204307</v>
      </c>
      <c r="S57" s="7">
        <f t="shared" si="31"/>
        <v>7.8227747665549208</v>
      </c>
    </row>
    <row r="58" spans="1:19" x14ac:dyDescent="0.3">
      <c r="A58" s="1">
        <v>24</v>
      </c>
      <c r="B58" s="5">
        <v>0.66180555555555554</v>
      </c>
      <c r="C58" s="1" t="s">
        <v>21</v>
      </c>
      <c r="D58" s="1">
        <v>7</v>
      </c>
      <c r="E58" s="1">
        <v>6</v>
      </c>
      <c r="F58" s="1" t="s">
        <v>66</v>
      </c>
      <c r="G58" s="1">
        <v>51.21</v>
      </c>
      <c r="H58" s="1">
        <f>1+COUNTIFS(A:A,A58,G:G,"&gt;"&amp;G58)</f>
        <v>4</v>
      </c>
      <c r="I58" s="2">
        <f>AVERAGEIF(A:A,A58,G:G)</f>
        <v>44.798181818181817</v>
      </c>
      <c r="J58" s="2">
        <f t="shared" si="24"/>
        <v>6.4118181818181839</v>
      </c>
      <c r="K58" s="2">
        <f t="shared" si="25"/>
        <v>96.411818181818177</v>
      </c>
      <c r="L58" s="2">
        <f t="shared" si="26"/>
        <v>325.28739728604126</v>
      </c>
      <c r="M58" s="2">
        <f>SUMIF(A:A,A58,L:L)</f>
        <v>2834.3201319601344</v>
      </c>
      <c r="N58" s="3">
        <f t="shared" si="27"/>
        <v>0.1147673453037508</v>
      </c>
      <c r="O58" s="6">
        <f t="shared" si="28"/>
        <v>8.713279873759685</v>
      </c>
      <c r="P58" s="3">
        <f t="shared" si="29"/>
        <v>0.1147673453037508</v>
      </c>
      <c r="Q58" s="3">
        <f>IF(ISNUMBER(P58),SUMIF(A:A,A58,P:P),"")</f>
        <v>0.94761311834957673</v>
      </c>
      <c r="R58" s="3">
        <f t="shared" si="30"/>
        <v>0.12111202671364123</v>
      </c>
      <c r="S58" s="7">
        <f t="shared" si="31"/>
        <v>8.2568183122260219</v>
      </c>
    </row>
    <row r="59" spans="1:19" x14ac:dyDescent="0.3">
      <c r="A59" s="1">
        <v>24</v>
      </c>
      <c r="B59" s="5">
        <v>0.66180555555555554</v>
      </c>
      <c r="C59" s="1" t="s">
        <v>21</v>
      </c>
      <c r="D59" s="1">
        <v>7</v>
      </c>
      <c r="E59" s="1">
        <v>9</v>
      </c>
      <c r="F59" s="1" t="s">
        <v>68</v>
      </c>
      <c r="G59" s="1">
        <v>50.98</v>
      </c>
      <c r="H59" s="1">
        <f>1+COUNTIFS(A:A,A59,G:G,"&gt;"&amp;G59)</f>
        <v>5</v>
      </c>
      <c r="I59" s="2">
        <f>AVERAGEIF(A:A,A59,G:G)</f>
        <v>44.798181818181817</v>
      </c>
      <c r="J59" s="2">
        <f t="shared" si="24"/>
        <v>6.1818181818181799</v>
      </c>
      <c r="K59" s="2">
        <f t="shared" si="25"/>
        <v>96.181818181818187</v>
      </c>
      <c r="L59" s="2">
        <f t="shared" si="26"/>
        <v>320.82926307988203</v>
      </c>
      <c r="M59" s="2">
        <f>SUMIF(A:A,A59,L:L)</f>
        <v>2834.3201319601344</v>
      </c>
      <c r="N59" s="3">
        <f t="shared" si="27"/>
        <v>0.11319443398865664</v>
      </c>
      <c r="O59" s="6">
        <f t="shared" si="28"/>
        <v>8.8343566442517059</v>
      </c>
      <c r="P59" s="3">
        <f t="shared" si="29"/>
        <v>0.11319443398865664</v>
      </c>
      <c r="Q59" s="3">
        <f>IF(ISNUMBER(P59),SUMIF(A:A,A59,P:P),"")</f>
        <v>0.94761311834957673</v>
      </c>
      <c r="R59" s="3">
        <f t="shared" si="30"/>
        <v>0.11945216016616916</v>
      </c>
      <c r="S59" s="7">
        <f t="shared" si="31"/>
        <v>8.3715522482716604</v>
      </c>
    </row>
    <row r="60" spans="1:19" x14ac:dyDescent="0.3">
      <c r="A60" s="1">
        <v>24</v>
      </c>
      <c r="B60" s="5">
        <v>0.66180555555555554</v>
      </c>
      <c r="C60" s="1" t="s">
        <v>21</v>
      </c>
      <c r="D60" s="1">
        <v>7</v>
      </c>
      <c r="E60" s="1">
        <v>11</v>
      </c>
      <c r="F60" s="1" t="s">
        <v>70</v>
      </c>
      <c r="G60" s="1">
        <v>47.04</v>
      </c>
      <c r="H60" s="1">
        <f>1+COUNTIFS(A:A,A60,G:G,"&gt;"&amp;G60)</f>
        <v>6</v>
      </c>
      <c r="I60" s="2">
        <f>AVERAGEIF(A:A,A60,G:G)</f>
        <v>44.798181818181817</v>
      </c>
      <c r="J60" s="2">
        <f t="shared" si="24"/>
        <v>2.2418181818181822</v>
      </c>
      <c r="K60" s="2">
        <f t="shared" si="25"/>
        <v>92.241818181818189</v>
      </c>
      <c r="L60" s="2">
        <f t="shared" si="26"/>
        <v>253.28341798002614</v>
      </c>
      <c r="M60" s="2">
        <f>SUMIF(A:A,A60,L:L)</f>
        <v>2834.3201319601344</v>
      </c>
      <c r="N60" s="3">
        <f t="shared" si="27"/>
        <v>8.9363024001407568E-2</v>
      </c>
      <c r="O60" s="6">
        <f t="shared" si="28"/>
        <v>11.190310658961685</v>
      </c>
      <c r="P60" s="3">
        <f t="shared" si="29"/>
        <v>8.9363024001407568E-2</v>
      </c>
      <c r="Q60" s="3">
        <f>IF(ISNUMBER(P60),SUMIF(A:A,A60,P:P),"")</f>
        <v>0.94761311834957673</v>
      </c>
      <c r="R60" s="3">
        <f t="shared" si="30"/>
        <v>9.4303278702017018E-2</v>
      </c>
      <c r="S60" s="7">
        <f t="shared" si="31"/>
        <v>10.604085178839188</v>
      </c>
    </row>
    <row r="61" spans="1:19" x14ac:dyDescent="0.3">
      <c r="A61" s="1">
        <v>24</v>
      </c>
      <c r="B61" s="5">
        <v>0.66180555555555554</v>
      </c>
      <c r="C61" s="1" t="s">
        <v>21</v>
      </c>
      <c r="D61" s="1">
        <v>7</v>
      </c>
      <c r="E61" s="1">
        <v>13</v>
      </c>
      <c r="F61" s="1" t="s">
        <v>72</v>
      </c>
      <c r="G61" s="1">
        <v>43.74</v>
      </c>
      <c r="H61" s="1">
        <f>1+COUNTIFS(A:A,A61,G:G,"&gt;"&amp;G61)</f>
        <v>7</v>
      </c>
      <c r="I61" s="2">
        <f>AVERAGEIF(A:A,A61,G:G)</f>
        <v>44.798181818181817</v>
      </c>
      <c r="J61" s="2">
        <f t="shared" si="24"/>
        <v>-1.058181818181815</v>
      </c>
      <c r="K61" s="2">
        <f t="shared" si="25"/>
        <v>88.941818181818178</v>
      </c>
      <c r="L61" s="2">
        <f t="shared" si="26"/>
        <v>207.78608041052183</v>
      </c>
      <c r="M61" s="2">
        <f>SUMIF(A:A,A61,L:L)</f>
        <v>2834.3201319601344</v>
      </c>
      <c r="N61" s="3">
        <f t="shared" si="27"/>
        <v>7.3310730875987162E-2</v>
      </c>
      <c r="O61" s="6">
        <f t="shared" si="28"/>
        <v>13.640567868455786</v>
      </c>
      <c r="P61" s="3">
        <f t="shared" si="29"/>
        <v>7.3310730875987162E-2</v>
      </c>
      <c r="Q61" s="3">
        <f>IF(ISNUMBER(P61),SUMIF(A:A,A61,P:P),"")</f>
        <v>0.94761311834957673</v>
      </c>
      <c r="R61" s="3">
        <f t="shared" si="30"/>
        <v>7.736356689918962E-2</v>
      </c>
      <c r="S61" s="7">
        <f t="shared" si="31"/>
        <v>12.925981053886424</v>
      </c>
    </row>
    <row r="62" spans="1:19" x14ac:dyDescent="0.3">
      <c r="A62" s="1">
        <v>24</v>
      </c>
      <c r="B62" s="5">
        <v>0.66180555555555554</v>
      </c>
      <c r="C62" s="1" t="s">
        <v>21</v>
      </c>
      <c r="D62" s="1">
        <v>7</v>
      </c>
      <c r="E62" s="1">
        <v>7</v>
      </c>
      <c r="F62" s="1" t="s">
        <v>67</v>
      </c>
      <c r="G62" s="1">
        <v>41.26</v>
      </c>
      <c r="H62" s="1">
        <f>1+COUNTIFS(A:A,A62,G:G,"&gt;"&amp;G62)</f>
        <v>8</v>
      </c>
      <c r="I62" s="2">
        <f>AVERAGEIF(A:A,A62,G:G)</f>
        <v>44.798181818181817</v>
      </c>
      <c r="J62" s="2">
        <f t="shared" si="24"/>
        <v>-3.538181818181819</v>
      </c>
      <c r="K62" s="2">
        <f t="shared" si="25"/>
        <v>86.461818181818188</v>
      </c>
      <c r="L62" s="2">
        <f t="shared" si="26"/>
        <v>179.05787738217475</v>
      </c>
      <c r="M62" s="2">
        <f>SUMIF(A:A,A62,L:L)</f>
        <v>2834.3201319601344</v>
      </c>
      <c r="N62" s="3">
        <f t="shared" si="27"/>
        <v>6.3174895229052147E-2</v>
      </c>
      <c r="O62" s="6">
        <f t="shared" si="28"/>
        <v>15.829072551277164</v>
      </c>
      <c r="P62" s="3">
        <f t="shared" si="29"/>
        <v>6.3174895229052147E-2</v>
      </c>
      <c r="Q62" s="3">
        <f>IF(ISNUMBER(P62),SUMIF(A:A,A62,P:P),"")</f>
        <v>0.94761311834957673</v>
      </c>
      <c r="R62" s="3">
        <f t="shared" si="30"/>
        <v>6.6667392003902995E-2</v>
      </c>
      <c r="S62" s="7">
        <f t="shared" si="31"/>
        <v>14.999836800897443</v>
      </c>
    </row>
    <row r="63" spans="1:19" x14ac:dyDescent="0.3">
      <c r="A63" s="1">
        <v>24</v>
      </c>
      <c r="B63" s="5">
        <v>0.66180555555555554</v>
      </c>
      <c r="C63" s="1" t="s">
        <v>21</v>
      </c>
      <c r="D63" s="1">
        <v>7</v>
      </c>
      <c r="E63" s="1">
        <v>5</v>
      </c>
      <c r="F63" s="1" t="s">
        <v>65</v>
      </c>
      <c r="G63" s="1">
        <v>41.03</v>
      </c>
      <c r="H63" s="1">
        <f>1+COUNTIFS(A:A,A63,G:G,"&gt;"&amp;G63)</f>
        <v>9</v>
      </c>
      <c r="I63" s="2">
        <f>AVERAGEIF(A:A,A63,G:G)</f>
        <v>44.798181818181817</v>
      </c>
      <c r="J63" s="2">
        <f t="shared" si="24"/>
        <v>-3.7681818181818159</v>
      </c>
      <c r="K63" s="2">
        <f t="shared" si="25"/>
        <v>86.231818181818184</v>
      </c>
      <c r="L63" s="2">
        <f t="shared" si="26"/>
        <v>176.6038504057228</v>
      </c>
      <c r="M63" s="2">
        <f>SUMIF(A:A,A63,L:L)</f>
        <v>2834.3201319601344</v>
      </c>
      <c r="N63" s="3">
        <f t="shared" si="27"/>
        <v>6.230906961225606E-2</v>
      </c>
      <c r="O63" s="6">
        <f t="shared" si="28"/>
        <v>16.049027954082984</v>
      </c>
      <c r="P63" s="3">
        <f t="shared" si="29"/>
        <v>6.230906961225606E-2</v>
      </c>
      <c r="Q63" s="3">
        <f>IF(ISNUMBER(P63),SUMIF(A:A,A63,P:P),"")</f>
        <v>0.94761311834957673</v>
      </c>
      <c r="R63" s="3">
        <f t="shared" si="30"/>
        <v>6.5753700962664488E-2</v>
      </c>
      <c r="S63" s="7">
        <f t="shared" si="31"/>
        <v>15.208269426048103</v>
      </c>
    </row>
    <row r="64" spans="1:19" x14ac:dyDescent="0.3">
      <c r="A64" s="1">
        <v>24</v>
      </c>
      <c r="B64" s="5">
        <v>0.66180555555555554</v>
      </c>
      <c r="C64" s="1" t="s">
        <v>21</v>
      </c>
      <c r="D64" s="1">
        <v>7</v>
      </c>
      <c r="E64" s="1">
        <v>4</v>
      </c>
      <c r="F64" s="1" t="s">
        <v>64</v>
      </c>
      <c r="G64" s="1">
        <v>27.96</v>
      </c>
      <c r="H64" s="1">
        <f>1+COUNTIFS(A:A,A64,G:G,"&gt;"&amp;G64)</f>
        <v>10</v>
      </c>
      <c r="I64" s="2">
        <f>AVERAGEIF(A:A,A64,G:G)</f>
        <v>44.798181818181817</v>
      </c>
      <c r="J64" s="2">
        <f t="shared" si="24"/>
        <v>-16.838181818181816</v>
      </c>
      <c r="K64" s="2">
        <f t="shared" si="25"/>
        <v>73.161818181818177</v>
      </c>
      <c r="L64" s="2">
        <f t="shared" si="26"/>
        <v>80.616963361392692</v>
      </c>
      <c r="M64" s="2">
        <f>SUMIF(A:A,A64,L:L)</f>
        <v>2834.3201319601344</v>
      </c>
      <c r="N64" s="3">
        <f t="shared" si="27"/>
        <v>2.8443139662434783E-2</v>
      </c>
      <c r="O64" s="6">
        <f t="shared" si="28"/>
        <v>35.157862734848244</v>
      </c>
      <c r="P64" s="3" t="str">
        <f t="shared" si="29"/>
        <v/>
      </c>
      <c r="Q64" s="3" t="str">
        <f>IF(ISNUMBER(P64),SUMIF(A:A,A64,P:P),"")</f>
        <v/>
      </c>
      <c r="R64" s="3" t="str">
        <f t="shared" si="30"/>
        <v/>
      </c>
      <c r="S64" s="7" t="str">
        <f t="shared" si="31"/>
        <v/>
      </c>
    </row>
    <row r="65" spans="1:19" x14ac:dyDescent="0.3">
      <c r="A65" s="1">
        <v>24</v>
      </c>
      <c r="B65" s="5">
        <v>0.66180555555555554</v>
      </c>
      <c r="C65" s="1" t="s">
        <v>21</v>
      </c>
      <c r="D65" s="1">
        <v>7</v>
      </c>
      <c r="E65" s="1">
        <v>12</v>
      </c>
      <c r="F65" s="1" t="s">
        <v>71</v>
      </c>
      <c r="G65" s="1">
        <v>25.09</v>
      </c>
      <c r="H65" s="1">
        <f>1+COUNTIFS(A:A,A65,G:G,"&gt;"&amp;G65)</f>
        <v>11</v>
      </c>
      <c r="I65" s="2">
        <f>AVERAGEIF(A:A,A65,G:G)</f>
        <v>44.798181818181817</v>
      </c>
      <c r="J65" s="2">
        <f t="shared" si="24"/>
        <v>-19.708181818181817</v>
      </c>
      <c r="K65" s="2">
        <f t="shared" si="25"/>
        <v>70.291818181818186</v>
      </c>
      <c r="L65" s="2">
        <f t="shared" si="26"/>
        <v>67.864229951015361</v>
      </c>
      <c r="M65" s="2">
        <f>SUMIF(A:A,A65,L:L)</f>
        <v>2834.3201319601344</v>
      </c>
      <c r="N65" s="3">
        <f t="shared" si="27"/>
        <v>2.3943741987988636E-2</v>
      </c>
      <c r="O65" s="6">
        <f t="shared" si="28"/>
        <v>41.764566311383135</v>
      </c>
      <c r="P65" s="3" t="str">
        <f t="shared" si="29"/>
        <v/>
      </c>
      <c r="Q65" s="3" t="str">
        <f>IF(ISNUMBER(P65),SUMIF(A:A,A65,P:P),"")</f>
        <v/>
      </c>
      <c r="R65" s="3" t="str">
        <f t="shared" si="30"/>
        <v/>
      </c>
      <c r="S65" s="7" t="str">
        <f t="shared" si="31"/>
        <v/>
      </c>
    </row>
    <row r="66" spans="1:19" x14ac:dyDescent="0.3">
      <c r="A66" s="1"/>
      <c r="B66" s="5"/>
      <c r="C66" s="1"/>
      <c r="D66" s="1"/>
      <c r="E66" s="1"/>
      <c r="F66" s="1"/>
      <c r="G66" s="1"/>
      <c r="H66" s="1"/>
      <c r="I66" s="2"/>
      <c r="J66" s="2"/>
      <c r="K66" s="2"/>
      <c r="L66" s="2"/>
      <c r="M66" s="2"/>
      <c r="N66" s="3"/>
      <c r="O66" s="6"/>
      <c r="P66" s="3"/>
      <c r="Q66" s="3"/>
      <c r="R66" s="3"/>
      <c r="S66" s="7"/>
    </row>
    <row r="67" spans="1:19" x14ac:dyDescent="0.3">
      <c r="A67" s="1">
        <v>30</v>
      </c>
      <c r="B67" s="5">
        <v>0.68958333333333333</v>
      </c>
      <c r="C67" s="1" t="s">
        <v>21</v>
      </c>
      <c r="D67" s="1">
        <v>8</v>
      </c>
      <c r="E67" s="1">
        <v>4</v>
      </c>
      <c r="F67" s="1" t="s">
        <v>74</v>
      </c>
      <c r="G67" s="1">
        <v>63.22</v>
      </c>
      <c r="H67" s="1">
        <f>1+COUNTIFS(A:A,A67,G:G,"&gt;"&amp;G67)</f>
        <v>1</v>
      </c>
      <c r="I67" s="2">
        <f>AVERAGEIF(A:A,A67,G:G)</f>
        <v>42.612222222222222</v>
      </c>
      <c r="J67" s="2">
        <f t="shared" ref="J67:J75" si="32">G67-I67</f>
        <v>20.607777777777777</v>
      </c>
      <c r="K67" s="2">
        <f t="shared" ref="K67:K75" si="33">90+J67</f>
        <v>110.60777777777778</v>
      </c>
      <c r="L67" s="2">
        <f t="shared" ref="L67:L75" si="34">EXP(0.06*K67)</f>
        <v>762.39642765102633</v>
      </c>
      <c r="M67" s="2">
        <f>SUMIF(A:A,A67,L:L)</f>
        <v>2488.1794365242486</v>
      </c>
      <c r="N67" s="3">
        <f t="shared" ref="N67:N75" si="35">L67/M67</f>
        <v>0.30640733399678843</v>
      </c>
      <c r="O67" s="6">
        <f t="shared" ref="O67:O75" si="36">1/N67</f>
        <v>3.263629453498921</v>
      </c>
      <c r="P67" s="3">
        <f t="shared" ref="P67:P75" si="37">IF(O67&gt;21,"",N67)</f>
        <v>0.30640733399678843</v>
      </c>
      <c r="Q67" s="3">
        <f>IF(ISNUMBER(P67),SUMIF(A:A,A67,P:P),"")</f>
        <v>0.91990113824219122</v>
      </c>
      <c r="R67" s="3">
        <f t="shared" ref="R67:R75" si="38">IFERROR(P67*(1/Q67),"")</f>
        <v>0.33308724302949783</v>
      </c>
      <c r="S67" s="7">
        <f t="shared" ref="S67:S75" si="39">IFERROR(1/R67,"")</f>
        <v>3.0022164490743979</v>
      </c>
    </row>
    <row r="68" spans="1:19" x14ac:dyDescent="0.3">
      <c r="A68" s="1">
        <v>30</v>
      </c>
      <c r="B68" s="5">
        <v>0.68958333333333333</v>
      </c>
      <c r="C68" s="1" t="s">
        <v>21</v>
      </c>
      <c r="D68" s="1">
        <v>8</v>
      </c>
      <c r="E68" s="1">
        <v>10</v>
      </c>
      <c r="F68" s="1" t="s">
        <v>78</v>
      </c>
      <c r="G68" s="1">
        <v>52.56</v>
      </c>
      <c r="H68" s="1">
        <f>1+COUNTIFS(A:A,A68,G:G,"&gt;"&amp;G68)</f>
        <v>2</v>
      </c>
      <c r="I68" s="2">
        <f>AVERAGEIF(A:A,A68,G:G)</f>
        <v>42.612222222222222</v>
      </c>
      <c r="J68" s="2">
        <f t="shared" si="32"/>
        <v>9.9477777777777803</v>
      </c>
      <c r="K68" s="2">
        <f t="shared" si="33"/>
        <v>99.947777777777787</v>
      </c>
      <c r="L68" s="2">
        <f t="shared" si="34"/>
        <v>402.16669492679495</v>
      </c>
      <c r="M68" s="2">
        <f>SUMIF(A:A,A68,L:L)</f>
        <v>2488.1794365242486</v>
      </c>
      <c r="N68" s="3">
        <f t="shared" si="35"/>
        <v>0.16163090532111454</v>
      </c>
      <c r="O68" s="6">
        <f t="shared" si="36"/>
        <v>6.186935586441745</v>
      </c>
      <c r="P68" s="3">
        <f t="shared" si="37"/>
        <v>0.16163090532111454</v>
      </c>
      <c r="Q68" s="3">
        <f>IF(ISNUMBER(P68),SUMIF(A:A,A68,P:P),"")</f>
        <v>0.91990113824219122</v>
      </c>
      <c r="R68" s="3">
        <f t="shared" si="38"/>
        <v>0.17570464759938195</v>
      </c>
      <c r="S68" s="7">
        <f t="shared" si="39"/>
        <v>5.6913690881988801</v>
      </c>
    </row>
    <row r="69" spans="1:19" x14ac:dyDescent="0.3">
      <c r="A69" s="1">
        <v>30</v>
      </c>
      <c r="B69" s="5">
        <v>0.68958333333333333</v>
      </c>
      <c r="C69" s="1" t="s">
        <v>21</v>
      </c>
      <c r="D69" s="1">
        <v>8</v>
      </c>
      <c r="E69" s="1">
        <v>7</v>
      </c>
      <c r="F69" s="1" t="s">
        <v>75</v>
      </c>
      <c r="G69" s="1">
        <v>49.86</v>
      </c>
      <c r="H69" s="1">
        <f>1+COUNTIFS(A:A,A69,G:G,"&gt;"&amp;G69)</f>
        <v>3</v>
      </c>
      <c r="I69" s="2">
        <f>AVERAGEIF(A:A,A69,G:G)</f>
        <v>42.612222222222222</v>
      </c>
      <c r="J69" s="2">
        <f t="shared" si="32"/>
        <v>7.2477777777777774</v>
      </c>
      <c r="K69" s="2">
        <f t="shared" si="33"/>
        <v>97.24777777777777</v>
      </c>
      <c r="L69" s="2">
        <f t="shared" si="34"/>
        <v>342.01912845950733</v>
      </c>
      <c r="M69" s="2">
        <f>SUMIF(A:A,A69,L:L)</f>
        <v>2488.1794365242486</v>
      </c>
      <c r="N69" s="3">
        <f t="shared" si="35"/>
        <v>0.13745758181221676</v>
      </c>
      <c r="O69" s="6">
        <f t="shared" si="36"/>
        <v>7.2749715717108838</v>
      </c>
      <c r="P69" s="3">
        <f t="shared" si="37"/>
        <v>0.13745758181221676</v>
      </c>
      <c r="Q69" s="3">
        <f>IF(ISNUMBER(P69),SUMIF(A:A,A69,P:P),"")</f>
        <v>0.91990113824219122</v>
      </c>
      <c r="R69" s="3">
        <f t="shared" si="38"/>
        <v>0.14942647214773527</v>
      </c>
      <c r="S69" s="7">
        <f t="shared" si="39"/>
        <v>6.6922546294964249</v>
      </c>
    </row>
    <row r="70" spans="1:19" x14ac:dyDescent="0.3">
      <c r="A70" s="1">
        <v>30</v>
      </c>
      <c r="B70" s="5">
        <v>0.68958333333333333</v>
      </c>
      <c r="C70" s="1" t="s">
        <v>21</v>
      </c>
      <c r="D70" s="1">
        <v>8</v>
      </c>
      <c r="E70" s="1">
        <v>13</v>
      </c>
      <c r="F70" s="1" t="s">
        <v>81</v>
      </c>
      <c r="G70" s="1">
        <v>47.06</v>
      </c>
      <c r="H70" s="1">
        <f>1+COUNTIFS(A:A,A70,G:G,"&gt;"&amp;G70)</f>
        <v>4</v>
      </c>
      <c r="I70" s="2">
        <f>AVERAGEIF(A:A,A70,G:G)</f>
        <v>42.612222222222222</v>
      </c>
      <c r="J70" s="2">
        <f t="shared" si="32"/>
        <v>4.4477777777777803</v>
      </c>
      <c r="K70" s="2">
        <f t="shared" si="33"/>
        <v>94.447777777777787</v>
      </c>
      <c r="L70" s="2">
        <f t="shared" si="34"/>
        <v>289.1271817787499</v>
      </c>
      <c r="M70" s="2">
        <f>SUMIF(A:A,A70,L:L)</f>
        <v>2488.1794365242486</v>
      </c>
      <c r="N70" s="3">
        <f t="shared" si="35"/>
        <v>0.11620029389143785</v>
      </c>
      <c r="O70" s="6">
        <f t="shared" si="36"/>
        <v>8.6058302135988356</v>
      </c>
      <c r="P70" s="3">
        <f t="shared" si="37"/>
        <v>0.11620029389143785</v>
      </c>
      <c r="Q70" s="3">
        <f>IF(ISNUMBER(P70),SUMIF(A:A,A70,P:P),"")</f>
        <v>0.91990113824219122</v>
      </c>
      <c r="R70" s="3">
        <f t="shared" si="38"/>
        <v>0.12631824123348859</v>
      </c>
      <c r="S70" s="7">
        <f t="shared" si="39"/>
        <v>7.9165130090086082</v>
      </c>
    </row>
    <row r="71" spans="1:19" x14ac:dyDescent="0.3">
      <c r="A71" s="1">
        <v>30</v>
      </c>
      <c r="B71" s="5">
        <v>0.68958333333333333</v>
      </c>
      <c r="C71" s="1" t="s">
        <v>21</v>
      </c>
      <c r="D71" s="1">
        <v>8</v>
      </c>
      <c r="E71" s="1">
        <v>9</v>
      </c>
      <c r="F71" s="1" t="s">
        <v>77</v>
      </c>
      <c r="G71" s="1">
        <v>39.86</v>
      </c>
      <c r="H71" s="1">
        <f>1+COUNTIFS(A:A,A71,G:G,"&gt;"&amp;G71)</f>
        <v>5</v>
      </c>
      <c r="I71" s="2">
        <f>AVERAGEIF(A:A,A71,G:G)</f>
        <v>42.612222222222222</v>
      </c>
      <c r="J71" s="2">
        <f t="shared" si="32"/>
        <v>-2.7522222222222226</v>
      </c>
      <c r="K71" s="2">
        <f t="shared" si="33"/>
        <v>87.24777777777777</v>
      </c>
      <c r="L71" s="2">
        <f t="shared" si="34"/>
        <v>187.70407746531529</v>
      </c>
      <c r="M71" s="2">
        <f>SUMIF(A:A,A71,L:L)</f>
        <v>2488.1794365242486</v>
      </c>
      <c r="N71" s="3">
        <f t="shared" si="35"/>
        <v>7.5438320367891207E-2</v>
      </c>
      <c r="O71" s="6">
        <f t="shared" si="36"/>
        <v>13.255862473120885</v>
      </c>
      <c r="P71" s="3">
        <f t="shared" si="37"/>
        <v>7.5438320367891207E-2</v>
      </c>
      <c r="Q71" s="3">
        <f>IF(ISNUMBER(P71),SUMIF(A:A,A71,P:P),"")</f>
        <v>0.91990113824219122</v>
      </c>
      <c r="R71" s="3">
        <f t="shared" si="38"/>
        <v>8.2006986655157099E-2</v>
      </c>
      <c r="S71" s="7">
        <f t="shared" si="39"/>
        <v>12.194082977405852</v>
      </c>
    </row>
    <row r="72" spans="1:19" x14ac:dyDescent="0.3">
      <c r="A72" s="1">
        <v>30</v>
      </c>
      <c r="B72" s="5">
        <v>0.68958333333333333</v>
      </c>
      <c r="C72" s="1" t="s">
        <v>21</v>
      </c>
      <c r="D72" s="1">
        <v>8</v>
      </c>
      <c r="E72" s="1">
        <v>2</v>
      </c>
      <c r="F72" s="1" t="s">
        <v>73</v>
      </c>
      <c r="G72" s="1">
        <v>37.65</v>
      </c>
      <c r="H72" s="1">
        <f>1+COUNTIFS(A:A,A72,G:G,"&gt;"&amp;G72)</f>
        <v>6</v>
      </c>
      <c r="I72" s="2">
        <f>AVERAGEIF(A:A,A72,G:G)</f>
        <v>42.612222222222222</v>
      </c>
      <c r="J72" s="2">
        <f t="shared" si="32"/>
        <v>-4.9622222222222234</v>
      </c>
      <c r="K72" s="2">
        <f t="shared" si="33"/>
        <v>85.037777777777777</v>
      </c>
      <c r="L72" s="2">
        <f t="shared" si="34"/>
        <v>164.3941119623735</v>
      </c>
      <c r="M72" s="2">
        <f>SUMIF(A:A,A72,L:L)</f>
        <v>2488.1794365242486</v>
      </c>
      <c r="N72" s="3">
        <f t="shared" si="35"/>
        <v>6.6070038820036439E-2</v>
      </c>
      <c r="O72" s="6">
        <f t="shared" si="36"/>
        <v>15.135453495400995</v>
      </c>
      <c r="P72" s="3">
        <f t="shared" si="37"/>
        <v>6.6070038820036439E-2</v>
      </c>
      <c r="Q72" s="3">
        <f>IF(ISNUMBER(P72),SUMIF(A:A,A72,P:P),"")</f>
        <v>0.91990113824219122</v>
      </c>
      <c r="R72" s="3">
        <f t="shared" si="38"/>
        <v>7.1822977571576338E-2</v>
      </c>
      <c r="S72" s="7">
        <f t="shared" si="39"/>
        <v>13.923120898231126</v>
      </c>
    </row>
    <row r="73" spans="1:19" x14ac:dyDescent="0.3">
      <c r="A73" s="1">
        <v>30</v>
      </c>
      <c r="B73" s="5">
        <v>0.68958333333333333</v>
      </c>
      <c r="C73" s="1" t="s">
        <v>21</v>
      </c>
      <c r="D73" s="1">
        <v>8</v>
      </c>
      <c r="E73" s="1">
        <v>12</v>
      </c>
      <c r="F73" s="1" t="s">
        <v>80</v>
      </c>
      <c r="G73" s="1">
        <v>35.1</v>
      </c>
      <c r="H73" s="1">
        <f>1+COUNTIFS(A:A,A73,G:G,"&gt;"&amp;G73)</f>
        <v>7</v>
      </c>
      <c r="I73" s="2">
        <f>AVERAGEIF(A:A,A73,G:G)</f>
        <v>42.612222222222222</v>
      </c>
      <c r="J73" s="2">
        <f t="shared" si="32"/>
        <v>-7.5122222222222206</v>
      </c>
      <c r="K73" s="2">
        <f t="shared" si="33"/>
        <v>82.487777777777779</v>
      </c>
      <c r="L73" s="2">
        <f t="shared" si="34"/>
        <v>141.07147356570275</v>
      </c>
      <c r="M73" s="2">
        <f>SUMIF(A:A,A73,L:L)</f>
        <v>2488.1794365242486</v>
      </c>
      <c r="N73" s="3">
        <f t="shared" si="35"/>
        <v>5.669666403270588E-2</v>
      </c>
      <c r="O73" s="6">
        <f t="shared" si="36"/>
        <v>17.637722025816949</v>
      </c>
      <c r="P73" s="3">
        <f t="shared" si="37"/>
        <v>5.669666403270588E-2</v>
      </c>
      <c r="Q73" s="3">
        <f>IF(ISNUMBER(P73),SUMIF(A:A,A73,P:P),"")</f>
        <v>0.91990113824219122</v>
      </c>
      <c r="R73" s="3">
        <f t="shared" si="38"/>
        <v>6.1633431763162799E-2</v>
      </c>
      <c r="S73" s="7">
        <f t="shared" si="39"/>
        <v>16.224960567548376</v>
      </c>
    </row>
    <row r="74" spans="1:19" x14ac:dyDescent="0.3">
      <c r="A74" s="1">
        <v>30</v>
      </c>
      <c r="B74" s="5">
        <v>0.68958333333333333</v>
      </c>
      <c r="C74" s="1" t="s">
        <v>21</v>
      </c>
      <c r="D74" s="1">
        <v>8</v>
      </c>
      <c r="E74" s="1">
        <v>11</v>
      </c>
      <c r="F74" s="1" t="s">
        <v>79</v>
      </c>
      <c r="G74" s="1">
        <v>31.73</v>
      </c>
      <c r="H74" s="1">
        <f>1+COUNTIFS(A:A,A74,G:G,"&gt;"&amp;G74)</f>
        <v>8</v>
      </c>
      <c r="I74" s="2">
        <f>AVERAGEIF(A:A,A74,G:G)</f>
        <v>42.612222222222222</v>
      </c>
      <c r="J74" s="2">
        <f t="shared" si="32"/>
        <v>-10.882222222222222</v>
      </c>
      <c r="K74" s="2">
        <f t="shared" si="33"/>
        <v>79.117777777777775</v>
      </c>
      <c r="L74" s="2">
        <f t="shared" si="34"/>
        <v>115.24573407598945</v>
      </c>
      <c r="M74" s="2">
        <f>SUMIF(A:A,A74,L:L)</f>
        <v>2488.1794365242486</v>
      </c>
      <c r="N74" s="3">
        <f t="shared" si="35"/>
        <v>4.6317292227515891E-2</v>
      </c>
      <c r="O74" s="6">
        <f t="shared" si="36"/>
        <v>21.590208578858292</v>
      </c>
      <c r="P74" s="3" t="str">
        <f t="shared" si="37"/>
        <v/>
      </c>
      <c r="Q74" s="3" t="str">
        <f>IF(ISNUMBER(P74),SUMIF(A:A,A74,P:P),"")</f>
        <v/>
      </c>
      <c r="R74" s="3" t="str">
        <f t="shared" si="38"/>
        <v/>
      </c>
      <c r="S74" s="7" t="str">
        <f t="shared" si="39"/>
        <v/>
      </c>
    </row>
    <row r="75" spans="1:19" x14ac:dyDescent="0.3">
      <c r="A75" s="1">
        <v>30</v>
      </c>
      <c r="B75" s="5">
        <v>0.68958333333333333</v>
      </c>
      <c r="C75" s="1" t="s">
        <v>21</v>
      </c>
      <c r="D75" s="1">
        <v>8</v>
      </c>
      <c r="E75" s="1">
        <v>8</v>
      </c>
      <c r="F75" s="1" t="s">
        <v>76</v>
      </c>
      <c r="G75" s="1">
        <v>26.47</v>
      </c>
      <c r="H75" s="1">
        <f>1+COUNTIFS(A:A,A75,G:G,"&gt;"&amp;G75)</f>
        <v>9</v>
      </c>
      <c r="I75" s="2">
        <f>AVERAGEIF(A:A,A75,G:G)</f>
        <v>42.612222222222222</v>
      </c>
      <c r="J75" s="2">
        <f t="shared" si="32"/>
        <v>-16.142222222222223</v>
      </c>
      <c r="K75" s="2">
        <f t="shared" si="33"/>
        <v>73.857777777777784</v>
      </c>
      <c r="L75" s="2">
        <f t="shared" si="34"/>
        <v>84.054606638788613</v>
      </c>
      <c r="M75" s="2">
        <f>SUMIF(A:A,A75,L:L)</f>
        <v>2488.1794365242486</v>
      </c>
      <c r="N75" s="3">
        <f t="shared" si="35"/>
        <v>3.3781569530292779E-2</v>
      </c>
      <c r="O75" s="6">
        <f t="shared" si="36"/>
        <v>29.601940167500949</v>
      </c>
      <c r="P75" s="3" t="str">
        <f t="shared" si="37"/>
        <v/>
      </c>
      <c r="Q75" s="3" t="str">
        <f>IF(ISNUMBER(P75),SUMIF(A:A,A75,P:P),"")</f>
        <v/>
      </c>
      <c r="R75" s="3" t="str">
        <f t="shared" si="38"/>
        <v/>
      </c>
      <c r="S75" s="7" t="str">
        <f t="shared" si="39"/>
        <v/>
      </c>
    </row>
  </sheetData>
  <autoFilter ref="A8:S28" xr:uid="{00000000-0009-0000-0000-000000000000}"/>
  <sortState xmlns:xlrd2="http://schemas.microsoft.com/office/spreadsheetml/2017/richdata2" ref="A9:T75">
    <sortCondition ref="B9:B75"/>
    <sortCondition ref="H9:H75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30:G1048576 G8">
    <cfRule type="colorScale" priority="1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9:G29">
    <cfRule type="colorScale" priority="1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1" fitToHeight="0" orientation="portrait" r:id="rId1"/>
  <rowBreaks count="1" manualBreakCount="1">
    <brk id="5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22072022 -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2022-07-21T23:19:54Z</cp:lastPrinted>
  <dcterms:created xsi:type="dcterms:W3CDTF">2016-03-11T05:58:01Z</dcterms:created>
  <dcterms:modified xsi:type="dcterms:W3CDTF">2022-07-21T23:20:11Z</dcterms:modified>
</cp:coreProperties>
</file>