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B94504D4-42FD-4798-B386-B580199E38F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10062022 - PREMIUM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10062022 - PREMIUM'!$A$7:$S$18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1" i="1" l="1"/>
  <c r="I41" i="1"/>
  <c r="J41" i="1" s="1"/>
  <c r="K41" i="1" s="1"/>
  <c r="L41" i="1" s="1"/>
  <c r="H43" i="1"/>
  <c r="I43" i="1"/>
  <c r="J43" i="1" s="1"/>
  <c r="K43" i="1" s="1"/>
  <c r="L43" i="1" s="1"/>
  <c r="H42" i="1"/>
  <c r="I42" i="1"/>
  <c r="J42" i="1" s="1"/>
  <c r="K42" i="1" s="1"/>
  <c r="L42" i="1" s="1"/>
  <c r="H49" i="1"/>
  <c r="I49" i="1"/>
  <c r="J49" i="1" s="1"/>
  <c r="K49" i="1" s="1"/>
  <c r="L49" i="1" s="1"/>
  <c r="H47" i="1"/>
  <c r="I47" i="1"/>
  <c r="J47" i="1" s="1"/>
  <c r="K47" i="1" s="1"/>
  <c r="L47" i="1" s="1"/>
  <c r="H46" i="1"/>
  <c r="I46" i="1"/>
  <c r="J46" i="1" s="1"/>
  <c r="K46" i="1" s="1"/>
  <c r="L46" i="1" s="1"/>
  <c r="H45" i="1"/>
  <c r="I45" i="1"/>
  <c r="J45" i="1" s="1"/>
  <c r="K45" i="1" s="1"/>
  <c r="L45" i="1" s="1"/>
  <c r="H44" i="1"/>
  <c r="I44" i="1"/>
  <c r="J44" i="1" s="1"/>
  <c r="K44" i="1" s="1"/>
  <c r="L44" i="1" s="1"/>
  <c r="H48" i="1"/>
  <c r="I48" i="1"/>
  <c r="J48" i="1" s="1"/>
  <c r="K48" i="1" s="1"/>
  <c r="L48" i="1" s="1"/>
  <c r="H37" i="1"/>
  <c r="I37" i="1"/>
  <c r="J37" i="1" s="1"/>
  <c r="K37" i="1" s="1"/>
  <c r="L37" i="1" s="1"/>
  <c r="H39" i="1"/>
  <c r="I39" i="1"/>
  <c r="J39" i="1" s="1"/>
  <c r="K39" i="1" s="1"/>
  <c r="L39" i="1" s="1"/>
  <c r="H31" i="1"/>
  <c r="I31" i="1"/>
  <c r="J31" i="1" s="1"/>
  <c r="K31" i="1" s="1"/>
  <c r="L31" i="1" s="1"/>
  <c r="H33" i="1"/>
  <c r="I33" i="1"/>
  <c r="J33" i="1" s="1"/>
  <c r="K33" i="1" s="1"/>
  <c r="L33" i="1" s="1"/>
  <c r="H38" i="1"/>
  <c r="I38" i="1"/>
  <c r="J38" i="1" s="1"/>
  <c r="K38" i="1" s="1"/>
  <c r="L38" i="1" s="1"/>
  <c r="H30" i="1"/>
  <c r="I30" i="1"/>
  <c r="J30" i="1" s="1"/>
  <c r="K30" i="1" s="1"/>
  <c r="L30" i="1" s="1"/>
  <c r="H40" i="1"/>
  <c r="I40" i="1"/>
  <c r="J40" i="1" s="1"/>
  <c r="K40" i="1" s="1"/>
  <c r="L40" i="1" s="1"/>
  <c r="H28" i="1"/>
  <c r="I28" i="1"/>
  <c r="J28" i="1" s="1"/>
  <c r="K28" i="1" s="1"/>
  <c r="L28" i="1" s="1"/>
  <c r="H29" i="1"/>
  <c r="I29" i="1"/>
  <c r="J29" i="1" s="1"/>
  <c r="K29" i="1" s="1"/>
  <c r="L29" i="1" s="1"/>
  <c r="H32" i="1"/>
  <c r="I32" i="1"/>
  <c r="J32" i="1" s="1"/>
  <c r="K32" i="1" s="1"/>
  <c r="L32" i="1" s="1"/>
  <c r="H35" i="1"/>
  <c r="I35" i="1"/>
  <c r="J35" i="1" s="1"/>
  <c r="K35" i="1" s="1"/>
  <c r="L35" i="1" s="1"/>
  <c r="H36" i="1"/>
  <c r="I36" i="1"/>
  <c r="J36" i="1" s="1"/>
  <c r="K36" i="1" s="1"/>
  <c r="L36" i="1" s="1"/>
  <c r="H34" i="1"/>
  <c r="I34" i="1"/>
  <c r="J34" i="1" s="1"/>
  <c r="K34" i="1" s="1"/>
  <c r="L34" i="1" s="1"/>
  <c r="H17" i="1"/>
  <c r="I17" i="1"/>
  <c r="J17" i="1" s="1"/>
  <c r="K17" i="1" s="1"/>
  <c r="L17" i="1" s="1"/>
  <c r="H8" i="1"/>
  <c r="I8" i="1"/>
  <c r="J8" i="1" s="1"/>
  <c r="K8" i="1" s="1"/>
  <c r="L8" i="1" s="1"/>
  <c r="H9" i="1"/>
  <c r="I9" i="1"/>
  <c r="J9" i="1" s="1"/>
  <c r="K9" i="1" s="1"/>
  <c r="L9" i="1" s="1"/>
  <c r="H14" i="1"/>
  <c r="I14" i="1"/>
  <c r="J14" i="1" s="1"/>
  <c r="K14" i="1" s="1"/>
  <c r="L14" i="1" s="1"/>
  <c r="H10" i="1"/>
  <c r="I10" i="1"/>
  <c r="J10" i="1" s="1"/>
  <c r="K10" i="1" s="1"/>
  <c r="L10" i="1" s="1"/>
  <c r="H11" i="1"/>
  <c r="I11" i="1"/>
  <c r="J11" i="1" s="1"/>
  <c r="K11" i="1" s="1"/>
  <c r="L11" i="1" s="1"/>
  <c r="H15" i="1"/>
  <c r="I15" i="1"/>
  <c r="J15" i="1" s="1"/>
  <c r="K15" i="1" s="1"/>
  <c r="L15" i="1" s="1"/>
  <c r="H12" i="1"/>
  <c r="I12" i="1"/>
  <c r="J12" i="1" s="1"/>
  <c r="K12" i="1" s="1"/>
  <c r="L12" i="1" s="1"/>
  <c r="H13" i="1"/>
  <c r="I13" i="1"/>
  <c r="J13" i="1" s="1"/>
  <c r="K13" i="1" s="1"/>
  <c r="L13" i="1" s="1"/>
  <c r="H16" i="1"/>
  <c r="I16" i="1"/>
  <c r="J16" i="1" s="1"/>
  <c r="K16" i="1" s="1"/>
  <c r="L16" i="1" s="1"/>
  <c r="H18" i="1"/>
  <c r="I18" i="1"/>
  <c r="J18" i="1" s="1"/>
  <c r="K18" i="1" s="1"/>
  <c r="L18" i="1" s="1"/>
  <c r="H21" i="1"/>
  <c r="I21" i="1"/>
  <c r="J21" i="1" s="1"/>
  <c r="K21" i="1" s="1"/>
  <c r="L21" i="1" s="1"/>
  <c r="H19" i="1"/>
  <c r="I19" i="1"/>
  <c r="J19" i="1" s="1"/>
  <c r="K19" i="1" s="1"/>
  <c r="L19" i="1" s="1"/>
  <c r="H27" i="1"/>
  <c r="I27" i="1"/>
  <c r="J27" i="1" s="1"/>
  <c r="K27" i="1" s="1"/>
  <c r="L27" i="1" s="1"/>
  <c r="H20" i="1"/>
  <c r="I20" i="1"/>
  <c r="J20" i="1" s="1"/>
  <c r="K20" i="1" s="1"/>
  <c r="L20" i="1" s="1"/>
  <c r="H25" i="1"/>
  <c r="I25" i="1"/>
  <c r="J25" i="1" s="1"/>
  <c r="K25" i="1" s="1"/>
  <c r="L25" i="1" s="1"/>
  <c r="H24" i="1"/>
  <c r="I24" i="1"/>
  <c r="J24" i="1" s="1"/>
  <c r="K24" i="1" s="1"/>
  <c r="L24" i="1" s="1"/>
  <c r="H23" i="1"/>
  <c r="I23" i="1"/>
  <c r="J23" i="1" s="1"/>
  <c r="K23" i="1" s="1"/>
  <c r="L23" i="1" s="1"/>
  <c r="H22" i="1"/>
  <c r="I22" i="1"/>
  <c r="J22" i="1" s="1"/>
  <c r="K22" i="1" s="1"/>
  <c r="L22" i="1" s="1"/>
  <c r="H26" i="1"/>
  <c r="I26" i="1"/>
  <c r="J26" i="1" s="1"/>
  <c r="K26" i="1" s="1"/>
  <c r="L26" i="1" s="1"/>
  <c r="M42" i="1" l="1"/>
  <c r="N42" i="1" s="1"/>
  <c r="O42" i="1" s="1"/>
  <c r="P42" i="1" s="1"/>
  <c r="M45" i="1"/>
  <c r="N45" i="1" s="1"/>
  <c r="O45" i="1" s="1"/>
  <c r="P45" i="1" s="1"/>
  <c r="M47" i="1"/>
  <c r="N47" i="1" s="1"/>
  <c r="O47" i="1" s="1"/>
  <c r="P47" i="1" s="1"/>
  <c r="M46" i="1"/>
  <c r="N46" i="1" s="1"/>
  <c r="O46" i="1" s="1"/>
  <c r="P46" i="1" s="1"/>
  <c r="M43" i="1"/>
  <c r="N43" i="1" s="1"/>
  <c r="O43" i="1" s="1"/>
  <c r="P43" i="1" s="1"/>
  <c r="M49" i="1"/>
  <c r="N49" i="1" s="1"/>
  <c r="O49" i="1" s="1"/>
  <c r="P49" i="1" s="1"/>
  <c r="M48" i="1"/>
  <c r="N48" i="1" s="1"/>
  <c r="O48" i="1" s="1"/>
  <c r="P48" i="1" s="1"/>
  <c r="M44" i="1"/>
  <c r="N44" i="1" s="1"/>
  <c r="O44" i="1" s="1"/>
  <c r="P44" i="1" s="1"/>
  <c r="M41" i="1"/>
  <c r="N41" i="1" s="1"/>
  <c r="O41" i="1" s="1"/>
  <c r="P41" i="1" s="1"/>
  <c r="M31" i="1"/>
  <c r="N31" i="1" s="1"/>
  <c r="O31" i="1" s="1"/>
  <c r="P31" i="1" s="1"/>
  <c r="M30" i="1"/>
  <c r="N30" i="1" s="1"/>
  <c r="O30" i="1" s="1"/>
  <c r="P30" i="1" s="1"/>
  <c r="M37" i="1"/>
  <c r="N37" i="1" s="1"/>
  <c r="O37" i="1" s="1"/>
  <c r="P37" i="1" s="1"/>
  <c r="M33" i="1"/>
  <c r="N33" i="1" s="1"/>
  <c r="O33" i="1" s="1"/>
  <c r="P33" i="1" s="1"/>
  <c r="M40" i="1"/>
  <c r="N40" i="1" s="1"/>
  <c r="O40" i="1" s="1"/>
  <c r="P40" i="1" s="1"/>
  <c r="M39" i="1"/>
  <c r="N39" i="1" s="1"/>
  <c r="O39" i="1" s="1"/>
  <c r="P39" i="1" s="1"/>
  <c r="M38" i="1"/>
  <c r="N38" i="1" s="1"/>
  <c r="O38" i="1" s="1"/>
  <c r="P38" i="1" s="1"/>
  <c r="M35" i="1"/>
  <c r="N35" i="1" s="1"/>
  <c r="O35" i="1" s="1"/>
  <c r="P35" i="1" s="1"/>
  <c r="M34" i="1"/>
  <c r="N34" i="1" s="1"/>
  <c r="O34" i="1" s="1"/>
  <c r="P34" i="1" s="1"/>
  <c r="M36" i="1"/>
  <c r="N36" i="1" s="1"/>
  <c r="O36" i="1" s="1"/>
  <c r="P36" i="1" s="1"/>
  <c r="M32" i="1"/>
  <c r="N32" i="1" s="1"/>
  <c r="O32" i="1" s="1"/>
  <c r="P32" i="1" s="1"/>
  <c r="M28" i="1"/>
  <c r="N28" i="1" s="1"/>
  <c r="O28" i="1" s="1"/>
  <c r="P28" i="1" s="1"/>
  <c r="M29" i="1"/>
  <c r="N29" i="1" s="1"/>
  <c r="O29" i="1" s="1"/>
  <c r="P29" i="1" s="1"/>
  <c r="M11" i="1"/>
  <c r="N11" i="1" s="1"/>
  <c r="O11" i="1" s="1"/>
  <c r="P11" i="1" s="1"/>
  <c r="M26" i="1"/>
  <c r="N26" i="1" s="1"/>
  <c r="O26" i="1" s="1"/>
  <c r="P26" i="1" s="1"/>
  <c r="M24" i="1"/>
  <c r="N24" i="1" s="1"/>
  <c r="O24" i="1" s="1"/>
  <c r="P24" i="1" s="1"/>
  <c r="M22" i="1"/>
  <c r="N22" i="1" s="1"/>
  <c r="O22" i="1" s="1"/>
  <c r="P22" i="1" s="1"/>
  <c r="M23" i="1"/>
  <c r="N23" i="1" s="1"/>
  <c r="O23" i="1" s="1"/>
  <c r="P23" i="1" s="1"/>
  <c r="M9" i="1"/>
  <c r="N9" i="1" s="1"/>
  <c r="O9" i="1" s="1"/>
  <c r="P9" i="1" s="1"/>
  <c r="M8" i="1"/>
  <c r="N8" i="1" s="1"/>
  <c r="O8" i="1" s="1"/>
  <c r="P8" i="1" s="1"/>
  <c r="M10" i="1"/>
  <c r="N10" i="1" s="1"/>
  <c r="O10" i="1" s="1"/>
  <c r="P10" i="1" s="1"/>
  <c r="M17" i="1"/>
  <c r="N17" i="1" s="1"/>
  <c r="O17" i="1" s="1"/>
  <c r="P17" i="1" s="1"/>
  <c r="M14" i="1"/>
  <c r="N14" i="1" s="1"/>
  <c r="O14" i="1" s="1"/>
  <c r="P14" i="1" s="1"/>
  <c r="M15" i="1"/>
  <c r="N15" i="1" s="1"/>
  <c r="O15" i="1" s="1"/>
  <c r="P15" i="1" s="1"/>
  <c r="M18" i="1"/>
  <c r="N18" i="1" s="1"/>
  <c r="O18" i="1" s="1"/>
  <c r="P18" i="1" s="1"/>
  <c r="M12" i="1"/>
  <c r="N12" i="1" s="1"/>
  <c r="O12" i="1" s="1"/>
  <c r="P12" i="1" s="1"/>
  <c r="M16" i="1"/>
  <c r="N16" i="1" s="1"/>
  <c r="O16" i="1" s="1"/>
  <c r="P16" i="1" s="1"/>
  <c r="M13" i="1"/>
  <c r="N13" i="1" s="1"/>
  <c r="O13" i="1" s="1"/>
  <c r="P13" i="1" s="1"/>
  <c r="M21" i="1"/>
  <c r="N21" i="1" s="1"/>
  <c r="O21" i="1" s="1"/>
  <c r="P21" i="1" s="1"/>
  <c r="M27" i="1"/>
  <c r="N27" i="1" s="1"/>
  <c r="O27" i="1" s="1"/>
  <c r="P27" i="1" s="1"/>
  <c r="M25" i="1"/>
  <c r="N25" i="1" s="1"/>
  <c r="O25" i="1" s="1"/>
  <c r="P25" i="1" s="1"/>
  <c r="M20" i="1"/>
  <c r="N20" i="1" s="1"/>
  <c r="O20" i="1" s="1"/>
  <c r="P20" i="1" s="1"/>
  <c r="M19" i="1"/>
  <c r="N19" i="1" s="1"/>
  <c r="O19" i="1" s="1"/>
  <c r="P19" i="1" s="1"/>
  <c r="Q49" i="1" l="1"/>
  <c r="R49" i="1" s="1"/>
  <c r="S49" i="1" s="1"/>
  <c r="Q44" i="1"/>
  <c r="R44" i="1" s="1"/>
  <c r="S44" i="1" s="1"/>
  <c r="Q48" i="1"/>
  <c r="R48" i="1" s="1"/>
  <c r="S48" i="1" s="1"/>
  <c r="Q46" i="1"/>
  <c r="R46" i="1" s="1"/>
  <c r="S46" i="1" s="1"/>
  <c r="Q43" i="1"/>
  <c r="R43" i="1" s="1"/>
  <c r="S43" i="1" s="1"/>
  <c r="Q41" i="1"/>
  <c r="R41" i="1" s="1"/>
  <c r="S41" i="1" s="1"/>
  <c r="Q42" i="1"/>
  <c r="R42" i="1" s="1"/>
  <c r="S42" i="1" s="1"/>
  <c r="Q45" i="1"/>
  <c r="R45" i="1" s="1"/>
  <c r="S45" i="1" s="1"/>
  <c r="Q47" i="1"/>
  <c r="R47" i="1" s="1"/>
  <c r="S47" i="1" s="1"/>
  <c r="Q29" i="1"/>
  <c r="R29" i="1" s="1"/>
  <c r="S29" i="1" s="1"/>
  <c r="Q31" i="1"/>
  <c r="R31" i="1" s="1"/>
  <c r="S31" i="1" s="1"/>
  <c r="Q32" i="1"/>
  <c r="R32" i="1" s="1"/>
  <c r="S32" i="1" s="1"/>
  <c r="Q38" i="1"/>
  <c r="R38" i="1" s="1"/>
  <c r="S38" i="1" s="1"/>
  <c r="Q36" i="1"/>
  <c r="R36" i="1" s="1"/>
  <c r="S36" i="1" s="1"/>
  <c r="Q34" i="1"/>
  <c r="R34" i="1" s="1"/>
  <c r="S34" i="1" s="1"/>
  <c r="Q37" i="1"/>
  <c r="R37" i="1" s="1"/>
  <c r="S37" i="1" s="1"/>
  <c r="Q28" i="1"/>
  <c r="R28" i="1" s="1"/>
  <c r="S28" i="1" s="1"/>
  <c r="Q35" i="1"/>
  <c r="R35" i="1" s="1"/>
  <c r="S35" i="1" s="1"/>
  <c r="Q40" i="1"/>
  <c r="R40" i="1" s="1"/>
  <c r="S40" i="1" s="1"/>
  <c r="Q33" i="1"/>
  <c r="R33" i="1" s="1"/>
  <c r="S33" i="1" s="1"/>
  <c r="Q30" i="1"/>
  <c r="R30" i="1" s="1"/>
  <c r="S30" i="1" s="1"/>
  <c r="Q39" i="1"/>
  <c r="R39" i="1" s="1"/>
  <c r="S39" i="1" s="1"/>
  <c r="Q24" i="1"/>
  <c r="R24" i="1" s="1"/>
  <c r="S24" i="1" s="1"/>
  <c r="Q22" i="1"/>
  <c r="R22" i="1" s="1"/>
  <c r="S22" i="1" s="1"/>
  <c r="Q20" i="1"/>
  <c r="R20" i="1" s="1"/>
  <c r="S20" i="1" s="1"/>
  <c r="Q26" i="1"/>
  <c r="R26" i="1" s="1"/>
  <c r="S26" i="1" s="1"/>
  <c r="Q25" i="1"/>
  <c r="R25" i="1" s="1"/>
  <c r="S25" i="1" s="1"/>
  <c r="Q15" i="1"/>
  <c r="R15" i="1" s="1"/>
  <c r="S15" i="1" s="1"/>
  <c r="Q12" i="1"/>
  <c r="R12" i="1" s="1"/>
  <c r="S12" i="1" s="1"/>
  <c r="Q17" i="1"/>
  <c r="R17" i="1" s="1"/>
  <c r="S17" i="1" s="1"/>
  <c r="Q21" i="1"/>
  <c r="R21" i="1" s="1"/>
  <c r="S21" i="1" s="1"/>
  <c r="Q18" i="1"/>
  <c r="R18" i="1" s="1"/>
  <c r="S18" i="1" s="1"/>
  <c r="Q27" i="1"/>
  <c r="R27" i="1" s="1"/>
  <c r="S27" i="1" s="1"/>
  <c r="Q8" i="1"/>
  <c r="R8" i="1" s="1"/>
  <c r="S8" i="1" s="1"/>
  <c r="Q13" i="1"/>
  <c r="R13" i="1" s="1"/>
  <c r="S13" i="1" s="1"/>
  <c r="Q11" i="1"/>
  <c r="R11" i="1" s="1"/>
  <c r="S11" i="1" s="1"/>
  <c r="Q14" i="1"/>
  <c r="R14" i="1" s="1"/>
  <c r="S14" i="1" s="1"/>
  <c r="Q16" i="1"/>
  <c r="R16" i="1" s="1"/>
  <c r="S16" i="1" s="1"/>
  <c r="Q9" i="1"/>
  <c r="R9" i="1" s="1"/>
  <c r="S9" i="1" s="1"/>
  <c r="Q10" i="1"/>
  <c r="R10" i="1" s="1"/>
  <c r="S10" i="1" s="1"/>
  <c r="Q23" i="1"/>
  <c r="R23" i="1" s="1"/>
  <c r="S23" i="1" s="1"/>
  <c r="Q19" i="1"/>
  <c r="R19" i="1" s="1"/>
  <c r="S19" i="1" s="1"/>
</calcChain>
</file>

<file path=xl/sharedStrings.xml><?xml version="1.0" encoding="utf-8"?>
<sst xmlns="http://schemas.openxmlformats.org/spreadsheetml/2006/main" count="103" uniqueCount="62">
  <si>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</si>
  <si>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</si>
  <si>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</si>
  <si>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</si>
  <si>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</si>
  <si>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</si>
  <si>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</si>
  <si>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</si>
  <si>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</si>
  <si>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</si>
  <si>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</si>
  <si>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</si>
  <si>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</si>
  <si>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</si>
  <si>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</si>
  <si>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</si>
  <si>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</si>
  <si>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</si>
  <si>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</si>
  <si>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>Taree</t>
  </si>
  <si>
    <t xml:space="preserve">Mister Mcilroy      </t>
  </si>
  <si>
    <t xml:space="preserve">Schiller Bay        </t>
  </si>
  <si>
    <t xml:space="preserve">In A Step           </t>
  </si>
  <si>
    <t xml:space="preserve">Delileo             </t>
  </si>
  <si>
    <t xml:space="preserve">Zakor               </t>
  </si>
  <si>
    <t xml:space="preserve">Adamdeeant          </t>
  </si>
  <si>
    <t xml:space="preserve">Bit Of A Beauty     </t>
  </si>
  <si>
    <t xml:space="preserve">Crowned Empress     </t>
  </si>
  <si>
    <t xml:space="preserve">Ready To Chase      </t>
  </si>
  <si>
    <t xml:space="preserve">Charlie Chap        </t>
  </si>
  <si>
    <t xml:space="preserve">Can I Rock          </t>
  </si>
  <si>
    <t xml:space="preserve">Old Timing Man      </t>
  </si>
  <si>
    <t xml:space="preserve">Par Avion           </t>
  </si>
  <si>
    <t xml:space="preserve">Italian Tune        </t>
  </si>
  <si>
    <t xml:space="preserve">Shes Independent    </t>
  </si>
  <si>
    <t xml:space="preserve">Bear The Crown      </t>
  </si>
  <si>
    <t xml:space="preserve">Fight For Love      </t>
  </si>
  <si>
    <t xml:space="preserve">Raay Of Dreams      </t>
  </si>
  <si>
    <t xml:space="preserve">Charlies Law        </t>
  </si>
  <si>
    <t xml:space="preserve">Fiorzana            </t>
  </si>
  <si>
    <t xml:space="preserve">Carom               </t>
  </si>
  <si>
    <t xml:space="preserve">Little Known Fact   </t>
  </si>
  <si>
    <t xml:space="preserve">Perfection Man      </t>
  </si>
  <si>
    <t xml:space="preserve">Bergkamp            </t>
  </si>
  <si>
    <t xml:space="preserve">Everyready Bunny    </t>
  </si>
  <si>
    <t xml:space="preserve">Justinian           </t>
  </si>
  <si>
    <t xml:space="preserve">Bossy Missus        </t>
  </si>
  <si>
    <t xml:space="preserve">Golden Chances      </t>
  </si>
  <si>
    <t xml:space="preserve">Maslina             </t>
  </si>
  <si>
    <t xml:space="preserve">Opal Glory          </t>
  </si>
  <si>
    <t xml:space="preserve">Smashing Lucas      </t>
  </si>
  <si>
    <t xml:space="preserve">Miss Prophet        </t>
  </si>
  <si>
    <t xml:space="preserve">Its Chime Time      </t>
  </si>
  <si>
    <t xml:space="preserve">Texas Storm         </t>
  </si>
  <si>
    <t xml:space="preserve">Acoustix            </t>
  </si>
  <si>
    <t xml:space="preserve">Alastor             </t>
  </si>
  <si>
    <t xml:space="preserve">Mister Smartee      </t>
  </si>
  <si>
    <t xml:space="preserve">Salsa Man           </t>
  </si>
  <si>
    <t xml:space="preserve">Scorched Land       </t>
  </si>
  <si>
    <t xml:space="preserve">Persian Beauty      </t>
  </si>
  <si>
    <t xml:space="preserve">Leica Bita Fun      </t>
  </si>
  <si>
    <t xml:space="preserve">Done Good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</si>
</sst>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18" fillId="0" borderId="10" xfId="0" applyFont="1" applyBorder="1" applyAlignment="1">
      <alignment horizontal="center"/>
    </xf>
    <xf numFmtId="2" fontId="18" fillId="0" borderId="10" xfId="0" applyNumberFormat="1" applyFont="1" applyBorder="1" applyAlignment="1">
      <alignment horizontal="center"/>
    </xf>
    <xf numFmtId="2" fontId="18" fillId="0" borderId="10" xfId="43" applyNumberFormat="1" applyFont="1" applyBorder="1" applyAlignment="1">
      <alignment horizontal="center"/>
    </xf>
    <xf numFmtId="20" fontId="18" fillId="0" borderId="10" xfId="0" applyNumberFormat="1" applyFont="1" applyBorder="1" applyAlignment="1">
      <alignment horizontal="center"/>
    </xf>
    <xf numFmtId="2" fontId="18" fillId="0" borderId="10" xfId="1" applyNumberFormat="1" applyFont="1" applyBorder="1" applyAlignment="1">
      <alignment horizontal="center"/>
    </xf>
    <xf numFmtId="164" fontId="18" fillId="0" borderId="10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championbets.com.au/bet/mz8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7620</xdr:colOff>
      <xdr:row>5</xdr:row>
      <xdr:rowOff>23739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63F889-293F-FAF4-BE42-09A38A505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806440" cy="9381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7:S49"/>
  <sheetViews>
    <sheetView tabSelected="1" topLeftCell="B1" workbookViewId="0">
      <pane ySplit="7" topLeftCell="A8" activePane="bottomLeft" state="frozen"/>
      <selection activeCell="B1" sqref="B1"/>
      <selection pane="bottomLeft" activeCell="U12" sqref="U12"/>
    </sheetView>
  </sheetViews>
  <sheetFormatPr defaultColWidth="8.88671875" defaultRowHeight="14.4" x14ac:dyDescent="0.3"/>
  <cols>
    <col min="1" max="1" width="10.33203125" style="8" hidden="1" customWidth="1"/>
    <col min="2" max="2" width="8.44140625" style="8" bestFit="1" customWidth="1"/>
    <col min="3" max="3" width="15.109375" style="8" bestFit="1" customWidth="1"/>
    <col min="4" max="4" width="6.44140625" style="8" bestFit="1" customWidth="1"/>
    <col min="5" max="5" width="6.33203125" style="8" bestFit="1" customWidth="1"/>
    <col min="6" max="6" width="22.109375" style="8" bestFit="1" customWidth="1"/>
    <col min="7" max="7" width="9.44140625" style="9" bestFit="1" customWidth="1"/>
    <col min="8" max="8" width="8" style="9" bestFit="1" customWidth="1"/>
    <col min="9" max="9" width="10.88671875" style="9" hidden="1" customWidth="1"/>
    <col min="10" max="10" width="9.44140625" style="9" hidden="1" customWidth="1"/>
    <col min="11" max="11" width="14" style="9" hidden="1" customWidth="1"/>
    <col min="12" max="13" width="7.44140625" style="9" hidden="1" customWidth="1"/>
    <col min="14" max="14" width="8.44140625" style="10" hidden="1" customWidth="1"/>
    <col min="15" max="15" width="8.88671875" style="9" hidden="1" customWidth="1"/>
    <col min="16" max="16" width="16" style="9" hidden="1" customWidth="1"/>
    <col min="17" max="17" width="15" style="9" hidden="1" customWidth="1"/>
    <col min="18" max="18" width="14" style="9" hidden="1" customWidth="1"/>
    <col min="19" max="19" width="8.6640625" style="11" bestFit="1" customWidth="1"/>
    <col min="20" max="16384" width="8.88671875" style="7"/>
  </cols>
  <sheetData>
    <row r="7" spans="1:19" s="14" customFormat="1" x14ac:dyDescent="0.3">
      <c r="A7" s="13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2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  <c r="N7" s="3" t="s">
        <v>13</v>
      </c>
      <c r="O7" s="2" t="s">
        <v>14</v>
      </c>
      <c r="P7" s="2" t="s">
        <v>15</v>
      </c>
      <c r="Q7" s="2" t="s">
        <v>16</v>
      </c>
      <c r="R7" s="2" t="s">
        <v>17</v>
      </c>
      <c r="S7" s="1" t="s">
        <v>18</v>
      </c>
    </row>
    <row r="8" spans="1:19" x14ac:dyDescent="0.3">
      <c r="A8" s="12">
        <v>5</v>
      </c>
      <c r="B8" s="4">
        <v>0.57986111111111105</v>
      </c>
      <c r="C8" s="1" t="s">
        <v>19</v>
      </c>
      <c r="D8" s="1">
        <v>3</v>
      </c>
      <c r="E8" s="1">
        <v>2</v>
      </c>
      <c r="F8" s="1" t="s">
        <v>21</v>
      </c>
      <c r="G8" s="1">
        <v>69.27</v>
      </c>
      <c r="H8" s="1">
        <f>1+COUNTIFS(A:A,A8,G:G,"&gt;"&amp;G8)</f>
        <v>1</v>
      </c>
      <c r="I8" s="2">
        <f>AVERAGEIF(A:A,A8,G:G)</f>
        <v>47.949090909090906</v>
      </c>
      <c r="J8" s="2">
        <f t="shared" ref="J8:J16" si="0">G8-I8</f>
        <v>21.32090909090909</v>
      </c>
      <c r="K8" s="2">
        <f t="shared" ref="K8:K16" si="1">90+J8</f>
        <v>111.32090909090908</v>
      </c>
      <c r="L8" s="2">
        <f t="shared" ref="L8:L16" si="2">EXP(0.06*K8)</f>
        <v>795.72571351750389</v>
      </c>
      <c r="M8" s="2">
        <f>SUMIF(A:A,A8,L:L)</f>
        <v>3247.935062803153</v>
      </c>
      <c r="N8" s="3">
        <f t="shared" ref="N8:N16" si="3">L8/M8</f>
        <v>0.24499434198377948</v>
      </c>
      <c r="O8" s="5">
        <f t="shared" ref="O8:O16" si="4">1/N8</f>
        <v>4.0817269162330607</v>
      </c>
      <c r="P8" s="3">
        <f t="shared" ref="P8:P16" si="5">IF(O8&gt;21,"",N8)</f>
        <v>0.24499434198377948</v>
      </c>
      <c r="Q8" s="3">
        <f>IF(ISNUMBER(P8),SUMIF(A:A,A8,P:P),"")</f>
        <v>0.8631939468746993</v>
      </c>
      <c r="R8" s="3">
        <f t="shared" ref="R8:R16" si="6">IFERROR(P8*(1/Q8),"")</f>
        <v>0.28382305375380801</v>
      </c>
      <c r="S8" s="6">
        <f t="shared" ref="S8:S16" si="7">IFERROR(1/R8,"")</f>
        <v>3.5233219668879108</v>
      </c>
    </row>
    <row r="9" spans="1:19" x14ac:dyDescent="0.3">
      <c r="A9" s="1">
        <v>5</v>
      </c>
      <c r="B9" s="4">
        <v>0.57986111111111105</v>
      </c>
      <c r="C9" s="1" t="s">
        <v>19</v>
      </c>
      <c r="D9" s="1">
        <v>3</v>
      </c>
      <c r="E9" s="1">
        <v>3</v>
      </c>
      <c r="F9" s="1" t="s">
        <v>22</v>
      </c>
      <c r="G9" s="1">
        <v>65.3</v>
      </c>
      <c r="H9" s="1">
        <f>1+COUNTIFS(A:A,A9,G:G,"&gt;"&amp;G9)</f>
        <v>2</v>
      </c>
      <c r="I9" s="2">
        <f>AVERAGEIF(A:A,A9,G:G)</f>
        <v>47.949090909090906</v>
      </c>
      <c r="J9" s="2">
        <f t="shared" si="0"/>
        <v>17.350909090909092</v>
      </c>
      <c r="K9" s="2">
        <f t="shared" si="1"/>
        <v>107.35090909090908</v>
      </c>
      <c r="L9" s="2">
        <f t="shared" si="2"/>
        <v>627.06772268028055</v>
      </c>
      <c r="M9" s="2">
        <f>SUMIF(A:A,A9,L:L)</f>
        <v>3247.935062803153</v>
      </c>
      <c r="N9" s="3">
        <f t="shared" si="3"/>
        <v>0.19306658247627814</v>
      </c>
      <c r="O9" s="5">
        <f t="shared" si="4"/>
        <v>5.179560269695398</v>
      </c>
      <c r="P9" s="3">
        <f t="shared" si="5"/>
        <v>0.19306658247627814</v>
      </c>
      <c r="Q9" s="3">
        <f>IF(ISNUMBER(P9),SUMIF(A:A,A9,P:P),"")</f>
        <v>0.8631939468746993</v>
      </c>
      <c r="R9" s="3">
        <f t="shared" si="6"/>
        <v>0.22366535721815431</v>
      </c>
      <c r="S9" s="6">
        <f t="shared" si="7"/>
        <v>4.4709650722737528</v>
      </c>
    </row>
    <row r="10" spans="1:19" x14ac:dyDescent="0.3">
      <c r="A10" s="1">
        <v>5</v>
      </c>
      <c r="B10" s="4">
        <v>0.57986111111111105</v>
      </c>
      <c r="C10" s="1" t="s">
        <v>19</v>
      </c>
      <c r="D10" s="1">
        <v>3</v>
      </c>
      <c r="E10" s="1">
        <v>5</v>
      </c>
      <c r="F10" s="1" t="s">
        <v>24</v>
      </c>
      <c r="G10" s="1">
        <v>55.72</v>
      </c>
      <c r="H10" s="1">
        <f>1+COUNTIFS(A:A,A10,G:G,"&gt;"&amp;G10)</f>
        <v>3</v>
      </c>
      <c r="I10" s="2">
        <f>AVERAGEIF(A:A,A10,G:G)</f>
        <v>47.949090909090906</v>
      </c>
      <c r="J10" s="2">
        <f t="shared" si="0"/>
        <v>7.7709090909090932</v>
      </c>
      <c r="K10" s="2">
        <f t="shared" si="1"/>
        <v>97.7709090909091</v>
      </c>
      <c r="L10" s="2">
        <f t="shared" si="2"/>
        <v>352.92463849356062</v>
      </c>
      <c r="M10" s="2">
        <f>SUMIF(A:A,A10,L:L)</f>
        <v>3247.935062803153</v>
      </c>
      <c r="N10" s="3">
        <f t="shared" si="3"/>
        <v>0.10866123603744915</v>
      </c>
      <c r="O10" s="5">
        <f t="shared" si="4"/>
        <v>9.2029139044153592</v>
      </c>
      <c r="P10" s="3">
        <f t="shared" si="5"/>
        <v>0.10866123603744915</v>
      </c>
      <c r="Q10" s="3">
        <f>IF(ISNUMBER(P10),SUMIF(A:A,A10,P:P),"")</f>
        <v>0.8631939468746993</v>
      </c>
      <c r="R10" s="3">
        <f t="shared" si="6"/>
        <v>0.1258827595245201</v>
      </c>
      <c r="S10" s="6">
        <f t="shared" si="7"/>
        <v>7.9438995759003417</v>
      </c>
    </row>
    <row r="11" spans="1:19" x14ac:dyDescent="0.3">
      <c r="A11" s="1">
        <v>5</v>
      </c>
      <c r="B11" s="4">
        <v>0.57986111111111105</v>
      </c>
      <c r="C11" s="1" t="s">
        <v>19</v>
      </c>
      <c r="D11" s="1">
        <v>3</v>
      </c>
      <c r="E11" s="1">
        <v>6</v>
      </c>
      <c r="F11" s="1" t="s">
        <v>25</v>
      </c>
      <c r="G11" s="1">
        <v>51.84</v>
      </c>
      <c r="H11" s="1">
        <f>1+COUNTIFS(A:A,A11,G:G,"&gt;"&amp;G11)</f>
        <v>4</v>
      </c>
      <c r="I11" s="2">
        <f>AVERAGEIF(A:A,A11,G:G)</f>
        <v>47.949090909090906</v>
      </c>
      <c r="J11" s="2">
        <f t="shared" si="0"/>
        <v>3.8909090909090978</v>
      </c>
      <c r="K11" s="2">
        <f t="shared" si="1"/>
        <v>93.890909090909105</v>
      </c>
      <c r="L11" s="2">
        <f t="shared" si="2"/>
        <v>279.62643326194723</v>
      </c>
      <c r="M11" s="2">
        <f>SUMIF(A:A,A11,L:L)</f>
        <v>3247.935062803153</v>
      </c>
      <c r="N11" s="3">
        <f t="shared" si="3"/>
        <v>8.6093603429562932E-2</v>
      </c>
      <c r="O11" s="5">
        <f t="shared" si="4"/>
        <v>11.615264783499802</v>
      </c>
      <c r="P11" s="3">
        <f t="shared" si="5"/>
        <v>8.6093603429562932E-2</v>
      </c>
      <c r="Q11" s="3">
        <f>IF(ISNUMBER(P11),SUMIF(A:A,A11,P:P),"")</f>
        <v>0.8631939468746993</v>
      </c>
      <c r="R11" s="3">
        <f t="shared" si="6"/>
        <v>9.9738423492513467E-2</v>
      </c>
      <c r="S11" s="6">
        <f t="shared" si="7"/>
        <v>10.026226252463893</v>
      </c>
    </row>
    <row r="12" spans="1:19" x14ac:dyDescent="0.3">
      <c r="A12" s="1">
        <v>5</v>
      </c>
      <c r="B12" s="4">
        <v>0.57986111111111105</v>
      </c>
      <c r="C12" s="1" t="s">
        <v>19</v>
      </c>
      <c r="D12" s="1">
        <v>3</v>
      </c>
      <c r="E12" s="1">
        <v>8</v>
      </c>
      <c r="F12" s="1" t="s">
        <v>27</v>
      </c>
      <c r="G12" s="1">
        <v>51.83</v>
      </c>
      <c r="H12" s="1">
        <f>1+COUNTIFS(A:A,A12,G:G,"&gt;"&amp;G12)</f>
        <v>5</v>
      </c>
      <c r="I12" s="2">
        <f>AVERAGEIF(A:A,A12,G:G)</f>
        <v>47.949090909090906</v>
      </c>
      <c r="J12" s="2">
        <f t="shared" si="0"/>
        <v>3.8809090909090926</v>
      </c>
      <c r="K12" s="2">
        <f t="shared" si="1"/>
        <v>93.880909090909086</v>
      </c>
      <c r="L12" s="2">
        <f t="shared" si="2"/>
        <v>279.45870772468265</v>
      </c>
      <c r="M12" s="2">
        <f>SUMIF(A:A,A12,L:L)</f>
        <v>3247.935062803153</v>
      </c>
      <c r="N12" s="3">
        <f t="shared" si="3"/>
        <v>8.6041962761254795E-2</v>
      </c>
      <c r="O12" s="5">
        <f t="shared" si="4"/>
        <v>11.622236033535788</v>
      </c>
      <c r="P12" s="3">
        <f t="shared" si="5"/>
        <v>8.6041962761254795E-2</v>
      </c>
      <c r="Q12" s="3">
        <f>IF(ISNUMBER(P12),SUMIF(A:A,A12,P:P),"")</f>
        <v>0.8631939468746993</v>
      </c>
      <c r="R12" s="3">
        <f t="shared" si="6"/>
        <v>9.9678598387744011E-2</v>
      </c>
      <c r="S12" s="6">
        <f t="shared" si="7"/>
        <v>10.032243793297109</v>
      </c>
    </row>
    <row r="13" spans="1:19" x14ac:dyDescent="0.3">
      <c r="A13" s="1">
        <v>5</v>
      </c>
      <c r="B13" s="4">
        <v>0.57986111111111105</v>
      </c>
      <c r="C13" s="1" t="s">
        <v>19</v>
      </c>
      <c r="D13" s="1">
        <v>3</v>
      </c>
      <c r="E13" s="1">
        <v>10</v>
      </c>
      <c r="F13" s="1" t="s">
        <v>28</v>
      </c>
      <c r="G13" s="1">
        <v>49.86</v>
      </c>
      <c r="H13" s="1">
        <f>1+COUNTIFS(A:A,A13,G:G,"&gt;"&amp;G13)</f>
        <v>6</v>
      </c>
      <c r="I13" s="2">
        <f>AVERAGEIF(A:A,A13,G:G)</f>
        <v>47.949090909090906</v>
      </c>
      <c r="J13" s="2">
        <f t="shared" si="0"/>
        <v>1.9109090909090938</v>
      </c>
      <c r="K13" s="2">
        <f t="shared" si="1"/>
        <v>91.910909090909087</v>
      </c>
      <c r="L13" s="2">
        <f t="shared" si="2"/>
        <v>248.30418462036874</v>
      </c>
      <c r="M13" s="2">
        <f>SUMIF(A:A,A13,L:L)</f>
        <v>3247.935062803153</v>
      </c>
      <c r="N13" s="3">
        <f t="shared" si="3"/>
        <v>7.6449861163809141E-2</v>
      </c>
      <c r="O13" s="5">
        <f t="shared" si="4"/>
        <v>13.080468489763502</v>
      </c>
      <c r="P13" s="3">
        <f t="shared" si="5"/>
        <v>7.6449861163809141E-2</v>
      </c>
      <c r="Q13" s="3">
        <f>IF(ISNUMBER(P13),SUMIF(A:A,A13,P:P),"")</f>
        <v>0.8631939468746993</v>
      </c>
      <c r="R13" s="3">
        <f t="shared" si="6"/>
        <v>8.8566261893523859E-2</v>
      </c>
      <c r="S13" s="6">
        <f t="shared" si="7"/>
        <v>11.290981222649096</v>
      </c>
    </row>
    <row r="14" spans="1:19" x14ac:dyDescent="0.3">
      <c r="A14" s="1">
        <v>5</v>
      </c>
      <c r="B14" s="4">
        <v>0.57986111111111105</v>
      </c>
      <c r="C14" s="1" t="s">
        <v>19</v>
      </c>
      <c r="D14" s="1">
        <v>3</v>
      </c>
      <c r="E14" s="1">
        <v>4</v>
      </c>
      <c r="F14" s="1" t="s">
        <v>23</v>
      </c>
      <c r="G14" s="1">
        <v>47.88</v>
      </c>
      <c r="H14" s="1">
        <f>1+COUNTIFS(A:A,A14,G:G,"&gt;"&amp;G14)</f>
        <v>7</v>
      </c>
      <c r="I14" s="2">
        <f>AVERAGEIF(A:A,A14,G:G)</f>
        <v>47.949090909090906</v>
      </c>
      <c r="J14" s="2">
        <f t="shared" si="0"/>
        <v>-6.9090909090903097E-2</v>
      </c>
      <c r="K14" s="2">
        <f t="shared" si="1"/>
        <v>89.930909090909097</v>
      </c>
      <c r="L14" s="2">
        <f t="shared" si="2"/>
        <v>220.49048575543426</v>
      </c>
      <c r="M14" s="2">
        <f>SUMIF(A:A,A14,L:L)</f>
        <v>3247.935062803153</v>
      </c>
      <c r="N14" s="3">
        <f t="shared" si="3"/>
        <v>6.7886359022565679E-2</v>
      </c>
      <c r="O14" s="5">
        <f t="shared" si="4"/>
        <v>14.73049982939277</v>
      </c>
      <c r="P14" s="3">
        <f t="shared" si="5"/>
        <v>6.7886359022565679E-2</v>
      </c>
      <c r="Q14" s="3">
        <f>IF(ISNUMBER(P14),SUMIF(A:A,A14,P:P),"")</f>
        <v>0.8631939468746993</v>
      </c>
      <c r="R14" s="3">
        <f t="shared" si="6"/>
        <v>7.8645545729736241E-2</v>
      </c>
      <c r="S14" s="6">
        <f t="shared" si="7"/>
        <v>12.715278287170628</v>
      </c>
    </row>
    <row r="15" spans="1:19" x14ac:dyDescent="0.3">
      <c r="A15" s="1">
        <v>5</v>
      </c>
      <c r="B15" s="4">
        <v>0.57986111111111105</v>
      </c>
      <c r="C15" s="1" t="s">
        <v>19</v>
      </c>
      <c r="D15" s="1">
        <v>3</v>
      </c>
      <c r="E15" s="1">
        <v>7</v>
      </c>
      <c r="F15" s="1" t="s">
        <v>26</v>
      </c>
      <c r="G15" s="1">
        <v>40.79</v>
      </c>
      <c r="H15" s="1">
        <f>1+COUNTIFS(A:A,A15,G:G,"&gt;"&amp;G15)</f>
        <v>8</v>
      </c>
      <c r="I15" s="2">
        <f>AVERAGEIF(A:A,A15,G:G)</f>
        <v>47.949090909090906</v>
      </c>
      <c r="J15" s="2">
        <f t="shared" si="0"/>
        <v>-7.1590909090909065</v>
      </c>
      <c r="K15" s="2">
        <f t="shared" si="1"/>
        <v>82.840909090909093</v>
      </c>
      <c r="L15" s="2">
        <f t="shared" si="2"/>
        <v>144.09236901897171</v>
      </c>
      <c r="M15" s="2">
        <f>SUMIF(A:A,A15,L:L)</f>
        <v>3247.935062803153</v>
      </c>
      <c r="N15" s="3">
        <f t="shared" si="3"/>
        <v>4.4364301081380543E-2</v>
      </c>
      <c r="O15" s="5">
        <f t="shared" si="4"/>
        <v>22.540645871229437</v>
      </c>
      <c r="P15" s="3" t="str">
        <f t="shared" si="5"/>
        <v/>
      </c>
      <c r="Q15" s="3" t="str">
        <f>IF(ISNUMBER(P15),SUMIF(A:A,A15,P:P),"")</f>
        <v/>
      </c>
      <c r="R15" s="3" t="str">
        <f t="shared" si="6"/>
        <v/>
      </c>
      <c r="S15" s="6" t="str">
        <f t="shared" si="7"/>
        <v/>
      </c>
    </row>
    <row r="16" spans="1:19" x14ac:dyDescent="0.3">
      <c r="A16" s="1">
        <v>5</v>
      </c>
      <c r="B16" s="4">
        <v>0.57986111111111105</v>
      </c>
      <c r="C16" s="1" t="s">
        <v>19</v>
      </c>
      <c r="D16" s="1">
        <v>3</v>
      </c>
      <c r="E16" s="1">
        <v>11</v>
      </c>
      <c r="F16" s="1" t="s">
        <v>29</v>
      </c>
      <c r="G16" s="1">
        <v>40.46</v>
      </c>
      <c r="H16" s="1">
        <f>1+COUNTIFS(A:A,A16,G:G,"&gt;"&amp;G16)</f>
        <v>9</v>
      </c>
      <c r="I16" s="2">
        <f>AVERAGEIF(A:A,A16,G:G)</f>
        <v>47.949090909090906</v>
      </c>
      <c r="J16" s="2">
        <f t="shared" si="0"/>
        <v>-7.4890909090909048</v>
      </c>
      <c r="K16" s="2">
        <f t="shared" si="1"/>
        <v>82.510909090909095</v>
      </c>
      <c r="L16" s="2">
        <f t="shared" si="2"/>
        <v>141.26739960078399</v>
      </c>
      <c r="M16" s="2">
        <f>SUMIF(A:A,A16,L:L)</f>
        <v>3247.935062803153</v>
      </c>
      <c r="N16" s="3">
        <f t="shared" si="3"/>
        <v>4.3494527097737656E-2</v>
      </c>
      <c r="O16" s="5">
        <f t="shared" si="4"/>
        <v>22.991398383361535</v>
      </c>
      <c r="P16" s="3" t="str">
        <f t="shared" si="5"/>
        <v/>
      </c>
      <c r="Q16" s="3" t="str">
        <f>IF(ISNUMBER(P16),SUMIF(A:A,A16,P:P),"")</f>
        <v/>
      </c>
      <c r="R16" s="3" t="str">
        <f t="shared" si="6"/>
        <v/>
      </c>
      <c r="S16" s="6" t="str">
        <f t="shared" si="7"/>
        <v/>
      </c>
    </row>
    <row r="17" spans="1:19" x14ac:dyDescent="0.3">
      <c r="A17" s="1">
        <v>5</v>
      </c>
      <c r="B17" s="4">
        <v>0.57986111111111105</v>
      </c>
      <c r="C17" s="1" t="s">
        <v>19</v>
      </c>
      <c r="D17" s="1">
        <v>3</v>
      </c>
      <c r="E17" s="1">
        <v>1</v>
      </c>
      <c r="F17" s="1" t="s">
        <v>20</v>
      </c>
      <c r="G17" s="1">
        <v>38.65</v>
      </c>
      <c r="H17" s="1">
        <f>1+COUNTIFS(A:A,A17,G:G,"&gt;"&amp;G17)</f>
        <v>10</v>
      </c>
      <c r="I17" s="2">
        <f>AVERAGEIF(A:A,A17,G:G)</f>
        <v>47.949090909090906</v>
      </c>
      <c r="J17" s="2">
        <f t="shared" ref="J17:J27" si="8">G17-I17</f>
        <v>-9.2990909090909071</v>
      </c>
      <c r="K17" s="2">
        <f t="shared" ref="K17:K27" si="9">90+J17</f>
        <v>80.700909090909093</v>
      </c>
      <c r="L17" s="2">
        <f t="shared" ref="L17:L27" si="10">EXP(0.06*K17)</f>
        <v>126.72945586824355</v>
      </c>
      <c r="M17" s="2">
        <f>SUMIF(A:A,A17,L:L)</f>
        <v>3247.935062803153</v>
      </c>
      <c r="N17" s="3">
        <f t="shared" ref="N17:N27" si="11">L17/M17</f>
        <v>3.9018469710065201E-2</v>
      </c>
      <c r="O17" s="5">
        <f t="shared" ref="O17:O27" si="12">1/N17</f>
        <v>25.628888252940378</v>
      </c>
      <c r="P17" s="3" t="str">
        <f t="shared" ref="P17:P27" si="13">IF(O17&gt;21,"",N17)</f>
        <v/>
      </c>
      <c r="Q17" s="3" t="str">
        <f>IF(ISNUMBER(P17),SUMIF(A:A,A17,P:P),"")</f>
        <v/>
      </c>
      <c r="R17" s="3" t="str">
        <f t="shared" ref="R17:R27" si="14">IFERROR(P17*(1/Q17),"")</f>
        <v/>
      </c>
      <c r="S17" s="6" t="str">
        <f t="shared" ref="S17:S27" si="15">IFERROR(1/R17,"")</f>
        <v/>
      </c>
    </row>
    <row r="18" spans="1:19" x14ac:dyDescent="0.3">
      <c r="A18" s="1">
        <v>5</v>
      </c>
      <c r="B18" s="4">
        <v>0.57986111111111105</v>
      </c>
      <c r="C18" s="1" t="s">
        <v>19</v>
      </c>
      <c r="D18" s="1">
        <v>3</v>
      </c>
      <c r="E18" s="1">
        <v>12</v>
      </c>
      <c r="F18" s="1" t="s">
        <v>30</v>
      </c>
      <c r="G18" s="1">
        <v>15.84</v>
      </c>
      <c r="H18" s="1">
        <f>1+COUNTIFS(A:A,A18,G:G,"&gt;"&amp;G18)</f>
        <v>11</v>
      </c>
      <c r="I18" s="2">
        <f>AVERAGEIF(A:A,A18,G:G)</f>
        <v>47.949090909090906</v>
      </c>
      <c r="J18" s="2">
        <f t="shared" si="8"/>
        <v>-32.109090909090909</v>
      </c>
      <c r="K18" s="2">
        <f t="shared" si="9"/>
        <v>57.890909090909091</v>
      </c>
      <c r="L18" s="2">
        <f t="shared" si="10"/>
        <v>32.247952261375758</v>
      </c>
      <c r="M18" s="2">
        <f>SUMIF(A:A,A18,L:L)</f>
        <v>3247.935062803153</v>
      </c>
      <c r="N18" s="3">
        <f t="shared" si="11"/>
        <v>9.928755236117295E-3</v>
      </c>
      <c r="O18" s="5">
        <f t="shared" si="12"/>
        <v>100.71755987722955</v>
      </c>
      <c r="P18" s="3" t="str">
        <f t="shared" si="13"/>
        <v/>
      </c>
      <c r="Q18" s="3" t="str">
        <f>IF(ISNUMBER(P18),SUMIF(A:A,A18,P:P),"")</f>
        <v/>
      </c>
      <c r="R18" s="3" t="str">
        <f t="shared" si="14"/>
        <v/>
      </c>
      <c r="S18" s="6" t="str">
        <f t="shared" si="15"/>
        <v/>
      </c>
    </row>
    <row r="19" spans="1:19" x14ac:dyDescent="0.3">
      <c r="A19" s="1">
        <v>7</v>
      </c>
      <c r="B19" s="4">
        <v>0.60416666666666663</v>
      </c>
      <c r="C19" s="1" t="s">
        <v>19</v>
      </c>
      <c r="D19" s="1">
        <v>4</v>
      </c>
      <c r="E19" s="1">
        <v>2</v>
      </c>
      <c r="F19" s="1" t="s">
        <v>32</v>
      </c>
      <c r="G19" s="1">
        <v>69.73</v>
      </c>
      <c r="H19" s="1">
        <f>1+COUNTIFS(A:A,A19,G:G,"&gt;"&amp;G19)</f>
        <v>1</v>
      </c>
      <c r="I19" s="2">
        <f>AVERAGEIF(A:A,A19,G:G)</f>
        <v>45.968888888888891</v>
      </c>
      <c r="J19" s="2">
        <f t="shared" si="8"/>
        <v>23.761111111111113</v>
      </c>
      <c r="K19" s="2">
        <f t="shared" si="9"/>
        <v>113.76111111111112</v>
      </c>
      <c r="L19" s="2">
        <f t="shared" si="10"/>
        <v>921.19032627178319</v>
      </c>
      <c r="M19" s="2">
        <f>SUMIF(A:A,A19,L:L)</f>
        <v>2592.1157775715974</v>
      </c>
      <c r="N19" s="3">
        <f t="shared" si="11"/>
        <v>0.35538162849145299</v>
      </c>
      <c r="O19" s="5">
        <f t="shared" si="12"/>
        <v>2.8138764635776612</v>
      </c>
      <c r="P19" s="3">
        <f t="shared" si="13"/>
        <v>0.35538162849145299</v>
      </c>
      <c r="Q19" s="3">
        <f>IF(ISNUMBER(P19),SUMIF(A:A,A19,P:P),"")</f>
        <v>0.92537331859720129</v>
      </c>
      <c r="R19" s="3">
        <f t="shared" si="14"/>
        <v>0.38404136076690187</v>
      </c>
      <c r="S19" s="6">
        <f t="shared" si="15"/>
        <v>2.6038862012234172</v>
      </c>
    </row>
    <row r="20" spans="1:19" x14ac:dyDescent="0.3">
      <c r="A20" s="1">
        <v>7</v>
      </c>
      <c r="B20" s="4">
        <v>0.60416666666666663</v>
      </c>
      <c r="C20" s="1" t="s">
        <v>19</v>
      </c>
      <c r="D20" s="1">
        <v>4</v>
      </c>
      <c r="E20" s="1">
        <v>6</v>
      </c>
      <c r="F20" s="1" t="s">
        <v>34</v>
      </c>
      <c r="G20" s="1">
        <v>54.99</v>
      </c>
      <c r="H20" s="1">
        <f>1+COUNTIFS(A:A,A20,G:G,"&gt;"&amp;G20)</f>
        <v>2</v>
      </c>
      <c r="I20" s="2">
        <f>AVERAGEIF(A:A,A20,G:G)</f>
        <v>45.968888888888891</v>
      </c>
      <c r="J20" s="2">
        <f t="shared" si="8"/>
        <v>9.0211111111111109</v>
      </c>
      <c r="K20" s="2">
        <f t="shared" si="9"/>
        <v>99.021111111111111</v>
      </c>
      <c r="L20" s="2">
        <f t="shared" si="10"/>
        <v>380.4164853698644</v>
      </c>
      <c r="M20" s="2">
        <f>SUMIF(A:A,A20,L:L)</f>
        <v>2592.1157775715974</v>
      </c>
      <c r="N20" s="3">
        <f t="shared" si="11"/>
        <v>0.14675906402848043</v>
      </c>
      <c r="O20" s="5">
        <f t="shared" si="12"/>
        <v>6.8138891905575081</v>
      </c>
      <c r="P20" s="3">
        <f t="shared" si="13"/>
        <v>0.14675906402848043</v>
      </c>
      <c r="Q20" s="3">
        <f>IF(ISNUMBER(P20),SUMIF(A:A,A20,P:P),"")</f>
        <v>0.92537331859720129</v>
      </c>
      <c r="R20" s="3">
        <f t="shared" si="14"/>
        <v>0.15859444083708457</v>
      </c>
      <c r="S20" s="6">
        <f t="shared" si="15"/>
        <v>6.3053912528197982</v>
      </c>
    </row>
    <row r="21" spans="1:19" x14ac:dyDescent="0.3">
      <c r="A21" s="1">
        <v>7</v>
      </c>
      <c r="B21" s="4">
        <v>0.60416666666666663</v>
      </c>
      <c r="C21" s="1" t="s">
        <v>19</v>
      </c>
      <c r="D21" s="1">
        <v>4</v>
      </c>
      <c r="E21" s="1">
        <v>1</v>
      </c>
      <c r="F21" s="1" t="s">
        <v>31</v>
      </c>
      <c r="G21" s="1">
        <v>53.14</v>
      </c>
      <c r="H21" s="1">
        <f>1+COUNTIFS(A:A,A21,G:G,"&gt;"&amp;G21)</f>
        <v>3</v>
      </c>
      <c r="I21" s="2">
        <f>AVERAGEIF(A:A,A21,G:G)</f>
        <v>45.968888888888891</v>
      </c>
      <c r="J21" s="2">
        <f t="shared" si="8"/>
        <v>7.1711111111111094</v>
      </c>
      <c r="K21" s="2">
        <f t="shared" si="9"/>
        <v>97.171111111111117</v>
      </c>
      <c r="L21" s="2">
        <f t="shared" si="10"/>
        <v>340.44945348888558</v>
      </c>
      <c r="M21" s="2">
        <f>SUMIF(A:A,A21,L:L)</f>
        <v>2592.1157775715974</v>
      </c>
      <c r="N21" s="3">
        <f t="shared" si="11"/>
        <v>0.13134037315564387</v>
      </c>
      <c r="O21" s="5">
        <f t="shared" si="12"/>
        <v>7.6138050773996042</v>
      </c>
      <c r="P21" s="3">
        <f t="shared" si="13"/>
        <v>0.13134037315564387</v>
      </c>
      <c r="Q21" s="3">
        <f>IF(ISNUMBER(P21),SUMIF(A:A,A21,P:P),"")</f>
        <v>0.92537331859720129</v>
      </c>
      <c r="R21" s="3">
        <f t="shared" si="14"/>
        <v>0.1419323104698397</v>
      </c>
      <c r="S21" s="6">
        <f t="shared" si="15"/>
        <v>7.0456120716254933</v>
      </c>
    </row>
    <row r="22" spans="1:19" x14ac:dyDescent="0.3">
      <c r="A22" s="1">
        <v>7</v>
      </c>
      <c r="B22" s="4">
        <v>0.60416666666666663</v>
      </c>
      <c r="C22" s="1" t="s">
        <v>19</v>
      </c>
      <c r="D22" s="1">
        <v>4</v>
      </c>
      <c r="E22" s="1">
        <v>11</v>
      </c>
      <c r="F22" s="1" t="s">
        <v>38</v>
      </c>
      <c r="G22" s="1">
        <v>48.51</v>
      </c>
      <c r="H22" s="1">
        <f>1+COUNTIFS(A:A,A22,G:G,"&gt;"&amp;G22)</f>
        <v>4</v>
      </c>
      <c r="I22" s="2">
        <f>AVERAGEIF(A:A,A22,G:G)</f>
        <v>45.968888888888891</v>
      </c>
      <c r="J22" s="2">
        <f t="shared" si="8"/>
        <v>2.5411111111111069</v>
      </c>
      <c r="K22" s="2">
        <f t="shared" si="9"/>
        <v>92.541111111111107</v>
      </c>
      <c r="L22" s="2">
        <f t="shared" si="10"/>
        <v>257.87285842799764</v>
      </c>
      <c r="M22" s="2">
        <f>SUMIF(A:A,A22,L:L)</f>
        <v>2592.1157775715974</v>
      </c>
      <c r="N22" s="3">
        <f t="shared" si="11"/>
        <v>9.9483541846106791E-2</v>
      </c>
      <c r="O22" s="5">
        <f t="shared" si="12"/>
        <v>10.051913929109212</v>
      </c>
      <c r="P22" s="3">
        <f t="shared" si="13"/>
        <v>9.9483541846106791E-2</v>
      </c>
      <c r="Q22" s="3">
        <f>IF(ISNUMBER(P22),SUMIF(A:A,A22,P:P),"")</f>
        <v>0.92537331859720129</v>
      </c>
      <c r="R22" s="3">
        <f t="shared" si="14"/>
        <v>0.10750638671635424</v>
      </c>
      <c r="S22" s="6">
        <f t="shared" si="15"/>
        <v>9.3017729508332234</v>
      </c>
    </row>
    <row r="23" spans="1:19" x14ac:dyDescent="0.3">
      <c r="A23" s="1">
        <v>7</v>
      </c>
      <c r="B23" s="4">
        <v>0.60416666666666663</v>
      </c>
      <c r="C23" s="1" t="s">
        <v>19</v>
      </c>
      <c r="D23" s="1">
        <v>4</v>
      </c>
      <c r="E23" s="1">
        <v>9</v>
      </c>
      <c r="F23" s="1" t="s">
        <v>37</v>
      </c>
      <c r="G23" s="1">
        <v>42.85</v>
      </c>
      <c r="H23" s="1">
        <f>1+COUNTIFS(A:A,A23,G:G,"&gt;"&amp;G23)</f>
        <v>5</v>
      </c>
      <c r="I23" s="2">
        <f>AVERAGEIF(A:A,A23,G:G)</f>
        <v>45.968888888888891</v>
      </c>
      <c r="J23" s="2">
        <f t="shared" si="8"/>
        <v>-3.1188888888888897</v>
      </c>
      <c r="K23" s="2">
        <f t="shared" si="9"/>
        <v>86.88111111111111</v>
      </c>
      <c r="L23" s="2">
        <f t="shared" si="10"/>
        <v>183.61968085974067</v>
      </c>
      <c r="M23" s="2">
        <f>SUMIF(A:A,A23,L:L)</f>
        <v>2592.1157775715974</v>
      </c>
      <c r="N23" s="3">
        <f t="shared" si="11"/>
        <v>7.0837762127956824E-2</v>
      </c>
      <c r="O23" s="5">
        <f t="shared" si="12"/>
        <v>14.116764419994857</v>
      </c>
      <c r="P23" s="3">
        <f t="shared" si="13"/>
        <v>7.0837762127956824E-2</v>
      </c>
      <c r="Q23" s="3">
        <f>IF(ISNUMBER(P23),SUMIF(A:A,A23,P:P),"")</f>
        <v>0.92537331859720129</v>
      </c>
      <c r="R23" s="3">
        <f t="shared" si="14"/>
        <v>7.6550469636775059E-2</v>
      </c>
      <c r="S23" s="6">
        <f t="shared" si="15"/>
        <v>13.063277139185534</v>
      </c>
    </row>
    <row r="24" spans="1:19" x14ac:dyDescent="0.3">
      <c r="A24" s="1">
        <v>7</v>
      </c>
      <c r="B24" s="4">
        <v>0.60416666666666663</v>
      </c>
      <c r="C24" s="1" t="s">
        <v>19</v>
      </c>
      <c r="D24" s="1">
        <v>4</v>
      </c>
      <c r="E24" s="1">
        <v>8</v>
      </c>
      <c r="F24" s="1" t="s">
        <v>36</v>
      </c>
      <c r="G24" s="1">
        <v>42.71</v>
      </c>
      <c r="H24" s="1">
        <f>1+COUNTIFS(A:A,A24,G:G,"&gt;"&amp;G24)</f>
        <v>6</v>
      </c>
      <c r="I24" s="2">
        <f>AVERAGEIF(A:A,A24,G:G)</f>
        <v>45.968888888888891</v>
      </c>
      <c r="J24" s="2">
        <f t="shared" si="8"/>
        <v>-3.2588888888888903</v>
      </c>
      <c r="K24" s="2">
        <f t="shared" si="9"/>
        <v>86.74111111111111</v>
      </c>
      <c r="L24" s="2">
        <f t="shared" si="10"/>
        <v>182.08373554220037</v>
      </c>
      <c r="M24" s="2">
        <f>SUMIF(A:A,A24,L:L)</f>
        <v>2592.1157775715974</v>
      </c>
      <c r="N24" s="3">
        <f t="shared" si="11"/>
        <v>7.0245217099362767E-2</v>
      </c>
      <c r="O24" s="5">
        <f t="shared" si="12"/>
        <v>14.235844678015402</v>
      </c>
      <c r="P24" s="3">
        <f t="shared" si="13"/>
        <v>7.0245217099362767E-2</v>
      </c>
      <c r="Q24" s="3">
        <f>IF(ISNUMBER(P24),SUMIF(A:A,A24,P:P),"")</f>
        <v>0.92537331859720129</v>
      </c>
      <c r="R24" s="3">
        <f t="shared" si="14"/>
        <v>7.5910138846286834E-2</v>
      </c>
      <c r="S24" s="6">
        <f t="shared" si="15"/>
        <v>13.173470832729418</v>
      </c>
    </row>
    <row r="25" spans="1:19" x14ac:dyDescent="0.3">
      <c r="A25" s="1">
        <v>7</v>
      </c>
      <c r="B25" s="4">
        <v>0.60416666666666663</v>
      </c>
      <c r="C25" s="1" t="s">
        <v>19</v>
      </c>
      <c r="D25" s="1">
        <v>4</v>
      </c>
      <c r="E25" s="1">
        <v>7</v>
      </c>
      <c r="F25" s="1" t="s">
        <v>35</v>
      </c>
      <c r="G25" s="1">
        <v>37.479999999999997</v>
      </c>
      <c r="H25" s="1">
        <f>1+COUNTIFS(A:A,A25,G:G,"&gt;"&amp;G25)</f>
        <v>7</v>
      </c>
      <c r="I25" s="2">
        <f>AVERAGEIF(A:A,A25,G:G)</f>
        <v>45.968888888888891</v>
      </c>
      <c r="J25" s="2">
        <f t="shared" si="8"/>
        <v>-8.4888888888888943</v>
      </c>
      <c r="K25" s="2">
        <f t="shared" si="9"/>
        <v>81.511111111111106</v>
      </c>
      <c r="L25" s="2">
        <f t="shared" si="10"/>
        <v>133.0422393191223</v>
      </c>
      <c r="M25" s="2">
        <f>SUMIF(A:A,A25,L:L)</f>
        <v>2592.1157775715974</v>
      </c>
      <c r="N25" s="3">
        <f t="shared" si="11"/>
        <v>5.1325731848197706E-2</v>
      </c>
      <c r="O25" s="5">
        <f t="shared" si="12"/>
        <v>19.483404600203762</v>
      </c>
      <c r="P25" s="3">
        <f t="shared" si="13"/>
        <v>5.1325731848197706E-2</v>
      </c>
      <c r="Q25" s="3">
        <f>IF(ISNUMBER(P25),SUMIF(A:A,A25,P:P),"")</f>
        <v>0.92537331859720129</v>
      </c>
      <c r="R25" s="3">
        <f t="shared" si="14"/>
        <v>5.5464892726757878E-2</v>
      </c>
      <c r="S25" s="6">
        <f t="shared" si="15"/>
        <v>18.029422772462532</v>
      </c>
    </row>
    <row r="26" spans="1:19" x14ac:dyDescent="0.3">
      <c r="A26" s="1">
        <v>7</v>
      </c>
      <c r="B26" s="4">
        <v>0.60416666666666663</v>
      </c>
      <c r="C26" s="1" t="s">
        <v>19</v>
      </c>
      <c r="D26" s="1">
        <v>4</v>
      </c>
      <c r="E26" s="1">
        <v>12</v>
      </c>
      <c r="F26" s="1" t="s">
        <v>39</v>
      </c>
      <c r="G26" s="1">
        <v>32.76</v>
      </c>
      <c r="H26" s="1">
        <f>1+COUNTIFS(A:A,A26,G:G,"&gt;"&amp;G26)</f>
        <v>8</v>
      </c>
      <c r="I26" s="2">
        <f>AVERAGEIF(A:A,A26,G:G)</f>
        <v>45.968888888888891</v>
      </c>
      <c r="J26" s="2">
        <f t="shared" si="8"/>
        <v>-13.208888888888893</v>
      </c>
      <c r="K26" s="2">
        <f t="shared" si="9"/>
        <v>76.791111111111107</v>
      </c>
      <c r="L26" s="2">
        <f t="shared" si="10"/>
        <v>100.2299119610027</v>
      </c>
      <c r="M26" s="2">
        <f>SUMIF(A:A,A26,L:L)</f>
        <v>2592.1157775715974</v>
      </c>
      <c r="N26" s="3">
        <f t="shared" si="11"/>
        <v>3.8667220356531404E-2</v>
      </c>
      <c r="O26" s="5">
        <f t="shared" si="12"/>
        <v>25.861698637230511</v>
      </c>
      <c r="P26" s="3" t="str">
        <f t="shared" si="13"/>
        <v/>
      </c>
      <c r="Q26" s="3" t="str">
        <f>IF(ISNUMBER(P26),SUMIF(A:A,A26,P:P),"")</f>
        <v/>
      </c>
      <c r="R26" s="3" t="str">
        <f t="shared" si="14"/>
        <v/>
      </c>
      <c r="S26" s="6" t="str">
        <f t="shared" si="15"/>
        <v/>
      </c>
    </row>
    <row r="27" spans="1:19" x14ac:dyDescent="0.3">
      <c r="A27" s="1">
        <v>7</v>
      </c>
      <c r="B27" s="4">
        <v>0.60416666666666663</v>
      </c>
      <c r="C27" s="1" t="s">
        <v>19</v>
      </c>
      <c r="D27" s="1">
        <v>4</v>
      </c>
      <c r="E27" s="1">
        <v>4</v>
      </c>
      <c r="F27" s="1" t="s">
        <v>33</v>
      </c>
      <c r="G27" s="1">
        <v>31.55</v>
      </c>
      <c r="H27" s="1">
        <f>1+COUNTIFS(A:A,A27,G:G,"&gt;"&amp;G27)</f>
        <v>9</v>
      </c>
      <c r="I27" s="2">
        <f>AVERAGEIF(A:A,A27,G:G)</f>
        <v>45.968888888888891</v>
      </c>
      <c r="J27" s="2">
        <f t="shared" si="8"/>
        <v>-14.41888888888889</v>
      </c>
      <c r="K27" s="2">
        <f t="shared" si="9"/>
        <v>75.581111111111113</v>
      </c>
      <c r="L27" s="2">
        <f t="shared" si="10"/>
        <v>93.211086330999919</v>
      </c>
      <c r="M27" s="2">
        <f>SUMIF(A:A,A27,L:L)</f>
        <v>2592.1157775715974</v>
      </c>
      <c r="N27" s="3">
        <f t="shared" si="11"/>
        <v>3.5959461046266988E-2</v>
      </c>
      <c r="O27" s="5">
        <f t="shared" si="12"/>
        <v>27.809093098290795</v>
      </c>
      <c r="P27" s="3" t="str">
        <f t="shared" si="13"/>
        <v/>
      </c>
      <c r="Q27" s="3" t="str">
        <f>IF(ISNUMBER(P27),SUMIF(A:A,A27,P:P),"")</f>
        <v/>
      </c>
      <c r="R27" s="3" t="str">
        <f t="shared" si="14"/>
        <v/>
      </c>
      <c r="S27" s="6" t="str">
        <f t="shared" si="15"/>
        <v/>
      </c>
    </row>
    <row r="28" spans="1:19" x14ac:dyDescent="0.3">
      <c r="A28" s="1">
        <v>11</v>
      </c>
      <c r="B28" s="4">
        <v>0.62847222222222221</v>
      </c>
      <c r="C28" s="1" t="s">
        <v>19</v>
      </c>
      <c r="D28" s="1">
        <v>5</v>
      </c>
      <c r="E28" s="1">
        <v>9</v>
      </c>
      <c r="F28" s="1" t="s">
        <v>47</v>
      </c>
      <c r="G28" s="1">
        <v>67.97</v>
      </c>
      <c r="H28" s="1">
        <f>1+COUNTIFS(A:A,A28,G:G,"&gt;"&amp;G28)</f>
        <v>1</v>
      </c>
      <c r="I28" s="2">
        <f>AVERAGEIF(A:A,A28,G:G)</f>
        <v>45.836153846153834</v>
      </c>
      <c r="J28" s="2">
        <f t="shared" ref="J28:J40" si="16">G28-I28</f>
        <v>22.133846153846164</v>
      </c>
      <c r="K28" s="2">
        <f t="shared" ref="K28:K40" si="17">90+J28</f>
        <v>112.13384615384616</v>
      </c>
      <c r="L28" s="2">
        <f t="shared" ref="L28:L40" si="18">EXP(0.06*K28)</f>
        <v>835.50035190876474</v>
      </c>
      <c r="M28" s="2">
        <f>SUMIF(A:A,A28,L:L)</f>
        <v>3920.1577644533331</v>
      </c>
      <c r="N28" s="3">
        <f t="shared" ref="N28:N40" si="19">L28/M28</f>
        <v>0.21312926726694517</v>
      </c>
      <c r="O28" s="5">
        <f t="shared" ref="O28:O40" si="20">1/N28</f>
        <v>4.691988166728394</v>
      </c>
      <c r="P28" s="3">
        <f t="shared" ref="P28:P40" si="21">IF(O28&gt;21,"",N28)</f>
        <v>0.21312926726694517</v>
      </c>
      <c r="Q28" s="3">
        <f>IF(ISNUMBER(P28),SUMIF(A:A,A28,P:P),"")</f>
        <v>0.91748763286733814</v>
      </c>
      <c r="R28" s="3">
        <f t="shared" ref="R28:R40" si="22">IFERROR(P28*(1/Q28),"")</f>
        <v>0.2322966104740532</v>
      </c>
      <c r="S28" s="6">
        <f t="shared" ref="S28:S40" si="23">IFERROR(1/R28,"")</f>
        <v>4.3048411165331952</v>
      </c>
    </row>
    <row r="29" spans="1:19" x14ac:dyDescent="0.3">
      <c r="A29" s="1">
        <v>11</v>
      </c>
      <c r="B29" s="4">
        <v>0.62847222222222221</v>
      </c>
      <c r="C29" s="1" t="s">
        <v>19</v>
      </c>
      <c r="D29" s="1">
        <v>5</v>
      </c>
      <c r="E29" s="1">
        <v>11</v>
      </c>
      <c r="F29" s="1" t="s">
        <v>48</v>
      </c>
      <c r="G29" s="1">
        <v>65.56</v>
      </c>
      <c r="H29" s="1">
        <f>1+COUNTIFS(A:A,A29,G:G,"&gt;"&amp;G29)</f>
        <v>2</v>
      </c>
      <c r="I29" s="2">
        <f>AVERAGEIF(A:A,A29,G:G)</f>
        <v>45.836153846153834</v>
      </c>
      <c r="J29" s="2">
        <f t="shared" si="16"/>
        <v>19.723846153846168</v>
      </c>
      <c r="K29" s="2">
        <f t="shared" si="17"/>
        <v>109.72384615384617</v>
      </c>
      <c r="L29" s="2">
        <f t="shared" si="18"/>
        <v>723.01557870089664</v>
      </c>
      <c r="M29" s="2">
        <f>SUMIF(A:A,A29,L:L)</f>
        <v>3920.1577644533331</v>
      </c>
      <c r="N29" s="3">
        <f t="shared" si="19"/>
        <v>0.18443532687815725</v>
      </c>
      <c r="O29" s="5">
        <f t="shared" si="20"/>
        <v>5.421954768245814</v>
      </c>
      <c r="P29" s="3">
        <f t="shared" si="21"/>
        <v>0.18443532687815725</v>
      </c>
      <c r="Q29" s="3">
        <f>IF(ISNUMBER(P29),SUMIF(A:A,A29,P:P),"")</f>
        <v>0.91748763286733814</v>
      </c>
      <c r="R29" s="3">
        <f t="shared" si="22"/>
        <v>0.20102213945027117</v>
      </c>
      <c r="S29" s="6">
        <f t="shared" si="23"/>
        <v>4.9745764458316284</v>
      </c>
    </row>
    <row r="30" spans="1:19" x14ac:dyDescent="0.3">
      <c r="A30" s="1">
        <v>11</v>
      </c>
      <c r="B30" s="4">
        <v>0.62847222222222221</v>
      </c>
      <c r="C30" s="1" t="s">
        <v>19</v>
      </c>
      <c r="D30" s="1">
        <v>5</v>
      </c>
      <c r="E30" s="1">
        <v>6</v>
      </c>
      <c r="F30" s="1" t="s">
        <v>45</v>
      </c>
      <c r="G30" s="1">
        <v>55.54</v>
      </c>
      <c r="H30" s="1">
        <f>1+COUNTIFS(A:A,A30,G:G,"&gt;"&amp;G30)</f>
        <v>3</v>
      </c>
      <c r="I30" s="2">
        <f>AVERAGEIF(A:A,A30,G:G)</f>
        <v>45.836153846153834</v>
      </c>
      <c r="J30" s="2">
        <f t="shared" si="16"/>
        <v>9.7038461538461647</v>
      </c>
      <c r="K30" s="2">
        <f t="shared" si="17"/>
        <v>99.703846153846172</v>
      </c>
      <c r="L30" s="2">
        <f t="shared" si="18"/>
        <v>396.32348901440383</v>
      </c>
      <c r="M30" s="2">
        <f>SUMIF(A:A,A30,L:L)</f>
        <v>3920.1577644533331</v>
      </c>
      <c r="N30" s="3">
        <f t="shared" si="19"/>
        <v>0.10109886204278089</v>
      </c>
      <c r="O30" s="5">
        <f t="shared" si="20"/>
        <v>9.8913081689964137</v>
      </c>
      <c r="P30" s="3">
        <f t="shared" si="21"/>
        <v>0.10109886204278089</v>
      </c>
      <c r="Q30" s="3">
        <f>IF(ISNUMBER(P30),SUMIF(A:A,A30,P:P),"")</f>
        <v>0.91748763286733814</v>
      </c>
      <c r="R30" s="3">
        <f t="shared" si="22"/>
        <v>0.1101909806967382</v>
      </c>
      <c r="S30" s="6">
        <f t="shared" si="23"/>
        <v>9.0751529179338846</v>
      </c>
    </row>
    <row r="31" spans="1:19" x14ac:dyDescent="0.3">
      <c r="A31" s="1">
        <v>11</v>
      </c>
      <c r="B31" s="4">
        <v>0.62847222222222221</v>
      </c>
      <c r="C31" s="1" t="s">
        <v>19</v>
      </c>
      <c r="D31" s="1">
        <v>5</v>
      </c>
      <c r="E31" s="1">
        <v>3</v>
      </c>
      <c r="F31" s="1" t="s">
        <v>42</v>
      </c>
      <c r="G31" s="1">
        <v>54.95</v>
      </c>
      <c r="H31" s="1">
        <f>1+COUNTIFS(A:A,A31,G:G,"&gt;"&amp;G31)</f>
        <v>4</v>
      </c>
      <c r="I31" s="2">
        <f>AVERAGEIF(A:A,A31,G:G)</f>
        <v>45.836153846153834</v>
      </c>
      <c r="J31" s="2">
        <f t="shared" si="16"/>
        <v>9.1138461538461684</v>
      </c>
      <c r="K31" s="2">
        <f t="shared" si="17"/>
        <v>99.113846153846168</v>
      </c>
      <c r="L31" s="2">
        <f t="shared" si="18"/>
        <v>382.53906135065847</v>
      </c>
      <c r="M31" s="2">
        <f>SUMIF(A:A,A31,L:L)</f>
        <v>3920.1577644533331</v>
      </c>
      <c r="N31" s="3">
        <f t="shared" si="19"/>
        <v>9.7582567931166833E-2</v>
      </c>
      <c r="O31" s="5">
        <f t="shared" si="20"/>
        <v>10.247731958697621</v>
      </c>
      <c r="P31" s="3">
        <f t="shared" si="21"/>
        <v>9.7582567931166833E-2</v>
      </c>
      <c r="Q31" s="3">
        <f>IF(ISNUMBER(P31),SUMIF(A:A,A31,P:P),"")</f>
        <v>0.91748763286733814</v>
      </c>
      <c r="R31" s="3">
        <f t="shared" si="22"/>
        <v>0.10635845589133576</v>
      </c>
      <c r="S31" s="6">
        <f t="shared" si="23"/>
        <v>9.4021673370444514</v>
      </c>
    </row>
    <row r="32" spans="1:19" x14ac:dyDescent="0.3">
      <c r="A32" s="1">
        <v>11</v>
      </c>
      <c r="B32" s="4">
        <v>0.62847222222222221</v>
      </c>
      <c r="C32" s="1" t="s">
        <v>19</v>
      </c>
      <c r="D32" s="1">
        <v>5</v>
      </c>
      <c r="E32" s="1">
        <v>12</v>
      </c>
      <c r="F32" s="1" t="s">
        <v>49</v>
      </c>
      <c r="G32" s="1">
        <v>52.83</v>
      </c>
      <c r="H32" s="1">
        <f>1+COUNTIFS(A:A,A32,G:G,"&gt;"&amp;G32)</f>
        <v>5</v>
      </c>
      <c r="I32" s="2">
        <f>AVERAGEIF(A:A,A32,G:G)</f>
        <v>45.836153846153834</v>
      </c>
      <c r="J32" s="2">
        <f t="shared" si="16"/>
        <v>6.9938461538461638</v>
      </c>
      <c r="K32" s="2">
        <f t="shared" si="17"/>
        <v>96.993846153846164</v>
      </c>
      <c r="L32" s="2">
        <f t="shared" si="18"/>
        <v>336.8476561466029</v>
      </c>
      <c r="M32" s="2">
        <f>SUMIF(A:A,A32,L:L)</f>
        <v>3920.1577644533331</v>
      </c>
      <c r="N32" s="3">
        <f t="shared" si="19"/>
        <v>8.5927066303561478E-2</v>
      </c>
      <c r="O32" s="5">
        <f t="shared" si="20"/>
        <v>11.637776582144902</v>
      </c>
      <c r="P32" s="3">
        <f t="shared" si="21"/>
        <v>8.5927066303561478E-2</v>
      </c>
      <c r="Q32" s="3">
        <f>IF(ISNUMBER(P32),SUMIF(A:A,A32,P:P),"")</f>
        <v>0.91748763286733814</v>
      </c>
      <c r="R32" s="3">
        <f t="shared" si="22"/>
        <v>9.3654740647589621E-2</v>
      </c>
      <c r="S32" s="6">
        <f t="shared" si="23"/>
        <v>10.677516088191066</v>
      </c>
    </row>
    <row r="33" spans="1:19" x14ac:dyDescent="0.3">
      <c r="A33" s="1">
        <v>11</v>
      </c>
      <c r="B33" s="4">
        <v>0.62847222222222221</v>
      </c>
      <c r="C33" s="1" t="s">
        <v>19</v>
      </c>
      <c r="D33" s="1">
        <v>5</v>
      </c>
      <c r="E33" s="1">
        <v>4</v>
      </c>
      <c r="F33" s="1" t="s">
        <v>43</v>
      </c>
      <c r="G33" s="1">
        <v>49.53</v>
      </c>
      <c r="H33" s="1">
        <f>1+COUNTIFS(A:A,A33,G:G,"&gt;"&amp;G33)</f>
        <v>6</v>
      </c>
      <c r="I33" s="2">
        <f>AVERAGEIF(A:A,A33,G:G)</f>
        <v>45.836153846153834</v>
      </c>
      <c r="J33" s="2">
        <f t="shared" si="16"/>
        <v>3.6938461538461667</v>
      </c>
      <c r="K33" s="2">
        <f t="shared" si="17"/>
        <v>93.693846153846167</v>
      </c>
      <c r="L33" s="2">
        <f t="shared" si="18"/>
        <v>276.3396622028111</v>
      </c>
      <c r="M33" s="2">
        <f>SUMIF(A:A,A33,L:L)</f>
        <v>3920.1577644533331</v>
      </c>
      <c r="N33" s="3">
        <f t="shared" si="19"/>
        <v>7.0491974764017362E-2</v>
      </c>
      <c r="O33" s="5">
        <f t="shared" si="20"/>
        <v>14.186012001332811</v>
      </c>
      <c r="P33" s="3">
        <f t="shared" si="21"/>
        <v>7.0491974764017362E-2</v>
      </c>
      <c r="Q33" s="3">
        <f>IF(ISNUMBER(P33),SUMIF(A:A,A33,P:P),"")</f>
        <v>0.91748763286733814</v>
      </c>
      <c r="R33" s="3">
        <f t="shared" si="22"/>
        <v>7.6831525830724709E-2</v>
      </c>
      <c r="S33" s="6">
        <f t="shared" si="23"/>
        <v>13.015490570930492</v>
      </c>
    </row>
    <row r="34" spans="1:19" x14ac:dyDescent="0.3">
      <c r="A34" s="1">
        <v>11</v>
      </c>
      <c r="B34" s="4">
        <v>0.62847222222222221</v>
      </c>
      <c r="C34" s="1" t="s">
        <v>19</v>
      </c>
      <c r="D34" s="1">
        <v>5</v>
      </c>
      <c r="E34" s="1">
        <v>18</v>
      </c>
      <c r="F34" s="1" t="s">
        <v>52</v>
      </c>
      <c r="G34" s="1">
        <v>47.21</v>
      </c>
      <c r="H34" s="1">
        <f>1+COUNTIFS(A:A,A34,G:G,"&gt;"&amp;G34)</f>
        <v>7</v>
      </c>
      <c r="I34" s="2">
        <f>AVERAGEIF(A:A,A34,G:G)</f>
        <v>45.836153846153834</v>
      </c>
      <c r="J34" s="2">
        <f t="shared" si="16"/>
        <v>1.3738461538461664</v>
      </c>
      <c r="K34" s="2">
        <f t="shared" si="17"/>
        <v>91.373846153846159</v>
      </c>
      <c r="L34" s="2">
        <f t="shared" si="18"/>
        <v>240.43042852893666</v>
      </c>
      <c r="M34" s="2">
        <f>SUMIF(A:A,A34,L:L)</f>
        <v>3920.1577644533331</v>
      </c>
      <c r="N34" s="3">
        <f t="shared" si="19"/>
        <v>6.1331824629375531E-2</v>
      </c>
      <c r="O34" s="5">
        <f t="shared" si="20"/>
        <v>16.304748897378136</v>
      </c>
      <c r="P34" s="3">
        <f t="shared" si="21"/>
        <v>6.1331824629375531E-2</v>
      </c>
      <c r="Q34" s="3">
        <f>IF(ISNUMBER(P34),SUMIF(A:A,A34,P:P),"")</f>
        <v>0.91748763286733814</v>
      </c>
      <c r="R34" s="3">
        <f t="shared" si="22"/>
        <v>6.6847576394791206E-2</v>
      </c>
      <c r="S34" s="6">
        <f t="shared" si="23"/>
        <v>14.959405470351809</v>
      </c>
    </row>
    <row r="35" spans="1:19" x14ac:dyDescent="0.3">
      <c r="A35" s="1">
        <v>11</v>
      </c>
      <c r="B35" s="4">
        <v>0.62847222222222221</v>
      </c>
      <c r="C35" s="1" t="s">
        <v>19</v>
      </c>
      <c r="D35" s="1">
        <v>5</v>
      </c>
      <c r="E35" s="1">
        <v>13</v>
      </c>
      <c r="F35" s="1" t="s">
        <v>50</v>
      </c>
      <c r="G35" s="1">
        <v>44.65</v>
      </c>
      <c r="H35" s="1">
        <f>1+COUNTIFS(A:A,A35,G:G,"&gt;"&amp;G35)</f>
        <v>8</v>
      </c>
      <c r="I35" s="2">
        <f>AVERAGEIF(A:A,A35,G:G)</f>
        <v>45.836153846153834</v>
      </c>
      <c r="J35" s="2">
        <f t="shared" si="16"/>
        <v>-1.1861538461538359</v>
      </c>
      <c r="K35" s="2">
        <f t="shared" si="17"/>
        <v>88.813846153846157</v>
      </c>
      <c r="L35" s="2">
        <f t="shared" si="18"/>
        <v>206.19674158074432</v>
      </c>
      <c r="M35" s="2">
        <f>SUMIF(A:A,A35,L:L)</f>
        <v>3920.1577644533331</v>
      </c>
      <c r="N35" s="3">
        <f t="shared" si="19"/>
        <v>5.2599092682051408E-2</v>
      </c>
      <c r="O35" s="5">
        <f t="shared" si="20"/>
        <v>19.011734784946849</v>
      </c>
      <c r="P35" s="3">
        <f t="shared" si="21"/>
        <v>5.2599092682051408E-2</v>
      </c>
      <c r="Q35" s="3">
        <f>IF(ISNUMBER(P35),SUMIF(A:A,A35,P:P),"")</f>
        <v>0.91748763286733814</v>
      </c>
      <c r="R35" s="3">
        <f t="shared" si="22"/>
        <v>5.7329484123582561E-2</v>
      </c>
      <c r="S35" s="6">
        <f t="shared" si="23"/>
        <v>17.443031544542517</v>
      </c>
    </row>
    <row r="36" spans="1:19" x14ac:dyDescent="0.3">
      <c r="A36" s="1">
        <v>11</v>
      </c>
      <c r="B36" s="4">
        <v>0.62847222222222221</v>
      </c>
      <c r="C36" s="1" t="s">
        <v>19</v>
      </c>
      <c r="D36" s="1">
        <v>5</v>
      </c>
      <c r="E36" s="1">
        <v>15</v>
      </c>
      <c r="F36" s="1" t="s">
        <v>51</v>
      </c>
      <c r="G36" s="1">
        <v>44.1</v>
      </c>
      <c r="H36" s="1">
        <f>1+COUNTIFS(A:A,A36,G:G,"&gt;"&amp;G36)</f>
        <v>9</v>
      </c>
      <c r="I36" s="2">
        <f>AVERAGEIF(A:A,A36,G:G)</f>
        <v>45.836153846153834</v>
      </c>
      <c r="J36" s="2">
        <f t="shared" si="16"/>
        <v>-1.7361538461538331</v>
      </c>
      <c r="K36" s="2">
        <f t="shared" si="17"/>
        <v>88.263846153846174</v>
      </c>
      <c r="L36" s="2">
        <f t="shared" si="18"/>
        <v>199.50329834098548</v>
      </c>
      <c r="M36" s="2">
        <f>SUMIF(A:A,A36,L:L)</f>
        <v>3920.1577644533331</v>
      </c>
      <c r="N36" s="3">
        <f t="shared" si="19"/>
        <v>5.0891650369282081E-2</v>
      </c>
      <c r="O36" s="5">
        <f t="shared" si="20"/>
        <v>19.649588738894476</v>
      </c>
      <c r="P36" s="3">
        <f t="shared" si="21"/>
        <v>5.0891650369282081E-2</v>
      </c>
      <c r="Q36" s="3">
        <f>IF(ISNUMBER(P36),SUMIF(A:A,A36,P:P),"")</f>
        <v>0.91748763286733814</v>
      </c>
      <c r="R36" s="3">
        <f t="shared" si="22"/>
        <v>5.5468486490913425E-2</v>
      </c>
      <c r="S36" s="6">
        <f t="shared" si="23"/>
        <v>18.028254658864995</v>
      </c>
    </row>
    <row r="37" spans="1:19" x14ac:dyDescent="0.3">
      <c r="A37" s="1">
        <v>11</v>
      </c>
      <c r="B37" s="4">
        <v>0.62847222222222221</v>
      </c>
      <c r="C37" s="1" t="s">
        <v>19</v>
      </c>
      <c r="D37" s="1">
        <v>5</v>
      </c>
      <c r="E37" s="1">
        <v>1</v>
      </c>
      <c r="F37" s="1" t="s">
        <v>40</v>
      </c>
      <c r="G37" s="1">
        <v>32.06</v>
      </c>
      <c r="H37" s="1">
        <f>1+COUNTIFS(A:A,A37,G:G,"&gt;"&amp;G37)</f>
        <v>10</v>
      </c>
      <c r="I37" s="2">
        <f>AVERAGEIF(A:A,A37,G:G)</f>
        <v>45.836153846153834</v>
      </c>
      <c r="J37" s="2">
        <f t="shared" si="16"/>
        <v>-13.776153846153832</v>
      </c>
      <c r="K37" s="2">
        <f t="shared" si="17"/>
        <v>76.223846153846168</v>
      </c>
      <c r="L37" s="2">
        <f t="shared" si="18"/>
        <v>96.875899155032215</v>
      </c>
      <c r="M37" s="2">
        <f>SUMIF(A:A,A37,L:L)</f>
        <v>3920.1577644533331</v>
      </c>
      <c r="N37" s="3">
        <f t="shared" si="19"/>
        <v>2.4712245010512116E-2</v>
      </c>
      <c r="O37" s="5">
        <f t="shared" si="20"/>
        <v>40.465769078228995</v>
      </c>
      <c r="P37" s="3" t="str">
        <f t="shared" si="21"/>
        <v/>
      </c>
      <c r="Q37" s="3" t="str">
        <f>IF(ISNUMBER(P37),SUMIF(A:A,A37,P:P),"")</f>
        <v/>
      </c>
      <c r="R37" s="3" t="str">
        <f t="shared" si="22"/>
        <v/>
      </c>
      <c r="S37" s="6" t="str">
        <f t="shared" si="23"/>
        <v/>
      </c>
    </row>
    <row r="38" spans="1:19" x14ac:dyDescent="0.3">
      <c r="A38" s="1">
        <v>11</v>
      </c>
      <c r="B38" s="4">
        <v>0.62847222222222221</v>
      </c>
      <c r="C38" s="1" t="s">
        <v>19</v>
      </c>
      <c r="D38" s="1">
        <v>5</v>
      </c>
      <c r="E38" s="1">
        <v>5</v>
      </c>
      <c r="F38" s="1" t="s">
        <v>44</v>
      </c>
      <c r="G38" s="1">
        <v>31.18</v>
      </c>
      <c r="H38" s="1">
        <f>1+COUNTIFS(A:A,A38,G:G,"&gt;"&amp;G38)</f>
        <v>11</v>
      </c>
      <c r="I38" s="2">
        <f>AVERAGEIF(A:A,A38,G:G)</f>
        <v>45.836153846153834</v>
      </c>
      <c r="J38" s="2">
        <f t="shared" si="16"/>
        <v>-14.656153846153835</v>
      </c>
      <c r="K38" s="2">
        <f t="shared" si="17"/>
        <v>75.343846153846158</v>
      </c>
      <c r="L38" s="2">
        <f t="shared" si="18"/>
        <v>91.893543320799097</v>
      </c>
      <c r="M38" s="2">
        <f>SUMIF(A:A,A38,L:L)</f>
        <v>3920.1577644533331</v>
      </c>
      <c r="N38" s="3">
        <f t="shared" si="19"/>
        <v>2.3441287020144627E-2</v>
      </c>
      <c r="O38" s="5">
        <f t="shared" si="20"/>
        <v>42.659773720642335</v>
      </c>
      <c r="P38" s="3" t="str">
        <f t="shared" si="21"/>
        <v/>
      </c>
      <c r="Q38" s="3" t="str">
        <f>IF(ISNUMBER(P38),SUMIF(A:A,A38,P:P),"")</f>
        <v/>
      </c>
      <c r="R38" s="3" t="str">
        <f t="shared" si="22"/>
        <v/>
      </c>
      <c r="S38" s="6" t="str">
        <f t="shared" si="23"/>
        <v/>
      </c>
    </row>
    <row r="39" spans="1:19" x14ac:dyDescent="0.3">
      <c r="A39" s="1">
        <v>11</v>
      </c>
      <c r="B39" s="4">
        <v>0.62847222222222221</v>
      </c>
      <c r="C39" s="1" t="s">
        <v>19</v>
      </c>
      <c r="D39" s="1">
        <v>5</v>
      </c>
      <c r="E39" s="1">
        <v>2</v>
      </c>
      <c r="F39" s="1" t="s">
        <v>41</v>
      </c>
      <c r="G39" s="1">
        <v>30.53</v>
      </c>
      <c r="H39" s="1">
        <f>1+COUNTIFS(A:A,A39,G:G,"&gt;"&amp;G39)</f>
        <v>12</v>
      </c>
      <c r="I39" s="2">
        <f>AVERAGEIF(A:A,A39,G:G)</f>
        <v>45.836153846153834</v>
      </c>
      <c r="J39" s="2">
        <f t="shared" si="16"/>
        <v>-15.306153846153833</v>
      </c>
      <c r="K39" s="2">
        <f t="shared" si="17"/>
        <v>74.693846153846167</v>
      </c>
      <c r="L39" s="2">
        <f t="shared" si="18"/>
        <v>88.378680454750921</v>
      </c>
      <c r="M39" s="2">
        <f>SUMIF(A:A,A39,L:L)</f>
        <v>3920.1577644533331</v>
      </c>
      <c r="N39" s="3">
        <f t="shared" si="19"/>
        <v>2.2544674414927621E-2</v>
      </c>
      <c r="O39" s="5">
        <f t="shared" si="20"/>
        <v>44.356373553918566</v>
      </c>
      <c r="P39" s="3" t="str">
        <f t="shared" si="21"/>
        <v/>
      </c>
      <c r="Q39" s="3" t="str">
        <f>IF(ISNUMBER(P39),SUMIF(A:A,A39,P:P),"")</f>
        <v/>
      </c>
      <c r="R39" s="3" t="str">
        <f t="shared" si="22"/>
        <v/>
      </c>
      <c r="S39" s="6" t="str">
        <f t="shared" si="23"/>
        <v/>
      </c>
    </row>
    <row r="40" spans="1:19" x14ac:dyDescent="0.3">
      <c r="A40" s="1">
        <v>11</v>
      </c>
      <c r="B40" s="4">
        <v>0.62847222222222221</v>
      </c>
      <c r="C40" s="1" t="s">
        <v>19</v>
      </c>
      <c r="D40" s="1">
        <v>5</v>
      </c>
      <c r="E40" s="1">
        <v>7</v>
      </c>
      <c r="F40" s="1" t="s">
        <v>46</v>
      </c>
      <c r="G40" s="1">
        <v>19.760000000000002</v>
      </c>
      <c r="H40" s="1">
        <f>1+COUNTIFS(A:A,A40,G:G,"&gt;"&amp;G40)</f>
        <v>13</v>
      </c>
      <c r="I40" s="2">
        <f>AVERAGEIF(A:A,A40,G:G)</f>
        <v>45.836153846153834</v>
      </c>
      <c r="J40" s="2">
        <f t="shared" si="16"/>
        <v>-26.076153846153833</v>
      </c>
      <c r="K40" s="2">
        <f t="shared" si="17"/>
        <v>63.923846153846171</v>
      </c>
      <c r="L40" s="2">
        <f t="shared" si="18"/>
        <v>46.313373747947011</v>
      </c>
      <c r="M40" s="2">
        <f>SUMIF(A:A,A40,L:L)</f>
        <v>3920.1577644533331</v>
      </c>
      <c r="N40" s="3">
        <f t="shared" si="19"/>
        <v>1.181416068707771E-2</v>
      </c>
      <c r="O40" s="5">
        <f t="shared" si="20"/>
        <v>84.64418476157995</v>
      </c>
      <c r="P40" s="3" t="str">
        <f t="shared" si="21"/>
        <v/>
      </c>
      <c r="Q40" s="3" t="str">
        <f>IF(ISNUMBER(P40),SUMIF(A:A,A40,P:P),"")</f>
        <v/>
      </c>
      <c r="R40" s="3" t="str">
        <f t="shared" si="22"/>
        <v/>
      </c>
      <c r="S40" s="6" t="str">
        <f t="shared" si="23"/>
        <v/>
      </c>
    </row>
    <row r="41" spans="1:19" x14ac:dyDescent="0.3">
      <c r="A41" s="1">
        <v>16</v>
      </c>
      <c r="B41" s="4">
        <v>0.65277777777777779</v>
      </c>
      <c r="C41" s="1" t="s">
        <v>19</v>
      </c>
      <c r="D41" s="1">
        <v>6</v>
      </c>
      <c r="E41" s="1">
        <v>3</v>
      </c>
      <c r="F41" s="1" t="s">
        <v>53</v>
      </c>
      <c r="G41" s="1">
        <v>61.13</v>
      </c>
      <c r="H41" s="1">
        <f>1+COUNTIFS(A:A,A41,G:G,"&gt;"&amp;G41)</f>
        <v>1</v>
      </c>
      <c r="I41" s="2">
        <f>AVERAGEIF(A:A,A41,G:G)</f>
        <v>47.767777777777781</v>
      </c>
      <c r="J41" s="2">
        <f t="shared" ref="J41:J49" si="24">G41-I41</f>
        <v>13.362222222222222</v>
      </c>
      <c r="K41" s="2">
        <f t="shared" ref="K41:K49" si="25">90+J41</f>
        <v>103.36222222222221</v>
      </c>
      <c r="L41" s="2">
        <f t="shared" ref="L41:L49" si="26">EXP(0.06*K41)</f>
        <v>493.60388007757751</v>
      </c>
      <c r="M41" s="2">
        <f>SUMIF(A:A,A41,L:L)</f>
        <v>2478.8447847230364</v>
      </c>
      <c r="N41" s="3">
        <f t="shared" ref="N41:N49" si="27">L41/M41</f>
        <v>0.19912657828341129</v>
      </c>
      <c r="O41" s="5">
        <f t="shared" ref="O41:O49" si="28">1/N41</f>
        <v>5.0219313193677637</v>
      </c>
      <c r="P41" s="3">
        <f t="shared" ref="P41:P49" si="29">IF(O41&gt;21,"",N41)</f>
        <v>0.19912657828341129</v>
      </c>
      <c r="Q41" s="3">
        <f>IF(ISNUMBER(P41),SUMIF(A:A,A41,P:P),"")</f>
        <v>0.93511220900138792</v>
      </c>
      <c r="R41" s="3">
        <f t="shared" ref="R41:R49" si="30">IFERROR(P41*(1/Q41),"")</f>
        <v>0.21294404710645345</v>
      </c>
      <c r="S41" s="6">
        <f t="shared" ref="S41:S49" si="31">IFERROR(1/R41,"")</f>
        <v>4.6960692895072444</v>
      </c>
    </row>
    <row r="42" spans="1:19" x14ac:dyDescent="0.3">
      <c r="A42" s="1">
        <v>16</v>
      </c>
      <c r="B42" s="4">
        <v>0.65277777777777779</v>
      </c>
      <c r="C42" s="1" t="s">
        <v>19</v>
      </c>
      <c r="D42" s="1">
        <v>6</v>
      </c>
      <c r="E42" s="1">
        <v>6</v>
      </c>
      <c r="F42" s="1" t="s">
        <v>55</v>
      </c>
      <c r="G42" s="1">
        <v>59.67</v>
      </c>
      <c r="H42" s="1">
        <f>1+COUNTIFS(A:A,A42,G:G,"&gt;"&amp;G42)</f>
        <v>2</v>
      </c>
      <c r="I42" s="2">
        <f>AVERAGEIF(A:A,A42,G:G)</f>
        <v>47.767777777777781</v>
      </c>
      <c r="J42" s="2">
        <f t="shared" si="24"/>
        <v>11.902222222222221</v>
      </c>
      <c r="K42" s="2">
        <f t="shared" si="25"/>
        <v>101.90222222222222</v>
      </c>
      <c r="L42" s="2">
        <f t="shared" si="26"/>
        <v>452.20396738933937</v>
      </c>
      <c r="M42" s="2">
        <f>SUMIF(A:A,A42,L:L)</f>
        <v>2478.8447847230364</v>
      </c>
      <c r="N42" s="3">
        <f t="shared" si="27"/>
        <v>0.18242528542982756</v>
      </c>
      <c r="O42" s="5">
        <f t="shared" si="28"/>
        <v>5.4816962333034915</v>
      </c>
      <c r="P42" s="3">
        <f t="shared" si="29"/>
        <v>0.18242528542982756</v>
      </c>
      <c r="Q42" s="3">
        <f>IF(ISNUMBER(P42),SUMIF(A:A,A42,P:P),"")</f>
        <v>0.93511220900138792</v>
      </c>
      <c r="R42" s="3">
        <f t="shared" si="30"/>
        <v>0.19508384520467406</v>
      </c>
      <c r="S42" s="6">
        <f t="shared" si="31"/>
        <v>5.1260010737990145</v>
      </c>
    </row>
    <row r="43" spans="1:19" x14ac:dyDescent="0.3">
      <c r="A43" s="1">
        <v>16</v>
      </c>
      <c r="B43" s="4">
        <v>0.65277777777777779</v>
      </c>
      <c r="C43" s="1" t="s">
        <v>19</v>
      </c>
      <c r="D43" s="1">
        <v>6</v>
      </c>
      <c r="E43" s="1">
        <v>5</v>
      </c>
      <c r="F43" s="1" t="s">
        <v>54</v>
      </c>
      <c r="G43" s="1">
        <v>58.04</v>
      </c>
      <c r="H43" s="1">
        <f>1+COUNTIFS(A:A,A43,G:G,"&gt;"&amp;G43)</f>
        <v>3</v>
      </c>
      <c r="I43" s="2">
        <f>AVERAGEIF(A:A,A43,G:G)</f>
        <v>47.767777777777781</v>
      </c>
      <c r="J43" s="2">
        <f t="shared" si="24"/>
        <v>10.272222222222219</v>
      </c>
      <c r="K43" s="2">
        <f t="shared" si="25"/>
        <v>100.27222222222221</v>
      </c>
      <c r="L43" s="2">
        <f t="shared" si="26"/>
        <v>410.07223755333087</v>
      </c>
      <c r="M43" s="2">
        <f>SUMIF(A:A,A43,L:L)</f>
        <v>2478.8447847230364</v>
      </c>
      <c r="N43" s="3">
        <f t="shared" si="27"/>
        <v>0.16542876749709387</v>
      </c>
      <c r="O43" s="5">
        <f t="shared" si="28"/>
        <v>6.0448978441283936</v>
      </c>
      <c r="P43" s="3">
        <f t="shared" si="29"/>
        <v>0.16542876749709387</v>
      </c>
      <c r="Q43" s="3">
        <f>IF(ISNUMBER(P43),SUMIF(A:A,A43,P:P),"")</f>
        <v>0.93511220900138792</v>
      </c>
      <c r="R43" s="3">
        <f t="shared" si="30"/>
        <v>0.17690793244348321</v>
      </c>
      <c r="S43" s="6">
        <f t="shared" si="31"/>
        <v>5.6526577762106287</v>
      </c>
    </row>
    <row r="44" spans="1:19" x14ac:dyDescent="0.3">
      <c r="A44" s="1">
        <v>16</v>
      </c>
      <c r="B44" s="4">
        <v>0.65277777777777779</v>
      </c>
      <c r="C44" s="1" t="s">
        <v>19</v>
      </c>
      <c r="D44" s="1">
        <v>6</v>
      </c>
      <c r="E44" s="1">
        <v>12</v>
      </c>
      <c r="F44" s="1" t="s">
        <v>60</v>
      </c>
      <c r="G44" s="1">
        <v>54.87</v>
      </c>
      <c r="H44" s="1">
        <f>1+COUNTIFS(A:A,A44,G:G,"&gt;"&amp;G44)</f>
        <v>4</v>
      </c>
      <c r="I44" s="2">
        <f>AVERAGEIF(A:A,A44,G:G)</f>
        <v>47.767777777777781</v>
      </c>
      <c r="J44" s="2">
        <f t="shared" si="24"/>
        <v>7.1022222222222169</v>
      </c>
      <c r="K44" s="2">
        <f t="shared" si="25"/>
        <v>97.102222222222224</v>
      </c>
      <c r="L44" s="2">
        <f t="shared" si="26"/>
        <v>339.04516660664251</v>
      </c>
      <c r="M44" s="2">
        <f>SUMIF(A:A,A44,L:L)</f>
        <v>2478.8447847230364</v>
      </c>
      <c r="N44" s="3">
        <f t="shared" si="27"/>
        <v>0.13677547246852906</v>
      </c>
      <c r="O44" s="5">
        <f t="shared" si="28"/>
        <v>7.3112523901541779</v>
      </c>
      <c r="P44" s="3">
        <f t="shared" si="29"/>
        <v>0.13677547246852906</v>
      </c>
      <c r="Q44" s="3">
        <f>IF(ISNUMBER(P44),SUMIF(A:A,A44,P:P),"")</f>
        <v>0.93511220900138792</v>
      </c>
      <c r="R44" s="3">
        <f t="shared" si="30"/>
        <v>0.14626637440077103</v>
      </c>
      <c r="S44" s="6">
        <f t="shared" si="31"/>
        <v>6.8368413731237503</v>
      </c>
    </row>
    <row r="45" spans="1:19" x14ac:dyDescent="0.3">
      <c r="A45" s="1">
        <v>16</v>
      </c>
      <c r="B45" s="4">
        <v>0.65277777777777779</v>
      </c>
      <c r="C45" s="1" t="s">
        <v>19</v>
      </c>
      <c r="D45" s="1">
        <v>6</v>
      </c>
      <c r="E45" s="1">
        <v>10</v>
      </c>
      <c r="F45" s="1" t="s">
        <v>59</v>
      </c>
      <c r="G45" s="1">
        <v>54.19</v>
      </c>
      <c r="H45" s="1">
        <f>1+COUNTIFS(A:A,A45,G:G,"&gt;"&amp;G45)</f>
        <v>5</v>
      </c>
      <c r="I45" s="2">
        <f>AVERAGEIF(A:A,A45,G:G)</f>
        <v>47.767777777777781</v>
      </c>
      <c r="J45" s="2">
        <f t="shared" si="24"/>
        <v>6.4222222222222172</v>
      </c>
      <c r="K45" s="2">
        <f t="shared" si="25"/>
        <v>96.422222222222217</v>
      </c>
      <c r="L45" s="2">
        <f t="shared" si="26"/>
        <v>325.49051887145811</v>
      </c>
      <c r="M45" s="2">
        <f>SUMIF(A:A,A45,L:L)</f>
        <v>2478.8447847230364</v>
      </c>
      <c r="N45" s="3">
        <f t="shared" si="27"/>
        <v>0.13130734158001162</v>
      </c>
      <c r="O45" s="5">
        <f t="shared" si="28"/>
        <v>7.6157204004518961</v>
      </c>
      <c r="P45" s="3">
        <f t="shared" si="29"/>
        <v>0.13130734158001162</v>
      </c>
      <c r="Q45" s="3">
        <f>IF(ISNUMBER(P45),SUMIF(A:A,A45,P:P),"")</f>
        <v>0.93511220900138792</v>
      </c>
      <c r="R45" s="3">
        <f t="shared" si="30"/>
        <v>0.14041880783508917</v>
      </c>
      <c r="S45" s="6">
        <f t="shared" si="31"/>
        <v>7.1215531268035068</v>
      </c>
    </row>
    <row r="46" spans="1:19" x14ac:dyDescent="0.3">
      <c r="A46" s="1">
        <v>16</v>
      </c>
      <c r="B46" s="4">
        <v>0.65277777777777779</v>
      </c>
      <c r="C46" s="1" t="s">
        <v>19</v>
      </c>
      <c r="D46" s="1">
        <v>6</v>
      </c>
      <c r="E46" s="1">
        <v>9</v>
      </c>
      <c r="F46" s="1" t="s">
        <v>58</v>
      </c>
      <c r="G46" s="1">
        <v>42.09</v>
      </c>
      <c r="H46" s="1">
        <f>1+COUNTIFS(A:A,A46,G:G,"&gt;"&amp;G46)</f>
        <v>6</v>
      </c>
      <c r="I46" s="2">
        <f>AVERAGEIF(A:A,A46,G:G)</f>
        <v>47.767777777777781</v>
      </c>
      <c r="J46" s="2">
        <f t="shared" si="24"/>
        <v>-5.6777777777777771</v>
      </c>
      <c r="K46" s="2">
        <f t="shared" si="25"/>
        <v>84.322222222222223</v>
      </c>
      <c r="L46" s="2">
        <f t="shared" si="26"/>
        <v>157.48549099148511</v>
      </c>
      <c r="M46" s="2">
        <f>SUMIF(A:A,A46,L:L)</f>
        <v>2478.8447847230364</v>
      </c>
      <c r="N46" s="3">
        <f t="shared" si="27"/>
        <v>6.3531808026891484E-2</v>
      </c>
      <c r="O46" s="5">
        <f t="shared" si="28"/>
        <v>15.740147039050488</v>
      </c>
      <c r="P46" s="3">
        <f t="shared" si="29"/>
        <v>6.3531808026891484E-2</v>
      </c>
      <c r="Q46" s="3">
        <f>IF(ISNUMBER(P46),SUMIF(A:A,A46,P:P),"")</f>
        <v>0.93511220900138792</v>
      </c>
      <c r="R46" s="3">
        <f t="shared" si="30"/>
        <v>6.7940304292184894E-2</v>
      </c>
      <c r="S46" s="6">
        <f t="shared" si="31"/>
        <v>14.718803667693155</v>
      </c>
    </row>
    <row r="47" spans="1:19" x14ac:dyDescent="0.3">
      <c r="A47" s="1">
        <v>16</v>
      </c>
      <c r="B47" s="4">
        <v>0.65277777777777779</v>
      </c>
      <c r="C47" s="1" t="s">
        <v>19</v>
      </c>
      <c r="D47" s="1">
        <v>6</v>
      </c>
      <c r="E47" s="1">
        <v>8</v>
      </c>
      <c r="F47" s="1" t="s">
        <v>57</v>
      </c>
      <c r="G47" s="1">
        <v>40.14</v>
      </c>
      <c r="H47" s="1">
        <f>1+COUNTIFS(A:A,A47,G:G,"&gt;"&amp;G47)</f>
        <v>7</v>
      </c>
      <c r="I47" s="2">
        <f>AVERAGEIF(A:A,A47,G:G)</f>
        <v>47.767777777777781</v>
      </c>
      <c r="J47" s="2">
        <f t="shared" si="24"/>
        <v>-7.62777777777778</v>
      </c>
      <c r="K47" s="2">
        <f t="shared" si="25"/>
        <v>82.37222222222222</v>
      </c>
      <c r="L47" s="2">
        <f t="shared" si="26"/>
        <v>140.09676092409495</v>
      </c>
      <c r="M47" s="2">
        <f>SUMIF(A:A,A47,L:L)</f>
        <v>2478.8447847230364</v>
      </c>
      <c r="N47" s="3">
        <f t="shared" si="27"/>
        <v>5.6516955715623034E-2</v>
      </c>
      <c r="O47" s="5">
        <f t="shared" si="28"/>
        <v>17.693805112782623</v>
      </c>
      <c r="P47" s="3">
        <f t="shared" si="29"/>
        <v>5.6516955715623034E-2</v>
      </c>
      <c r="Q47" s="3">
        <f>IF(ISNUMBER(P47),SUMIF(A:A,A47,P:P),"")</f>
        <v>0.93511220900138792</v>
      </c>
      <c r="R47" s="3">
        <f t="shared" si="30"/>
        <v>6.0438688717344244E-2</v>
      </c>
      <c r="S47" s="6">
        <f t="shared" si="31"/>
        <v>16.545693184654212</v>
      </c>
    </row>
    <row r="48" spans="1:19" x14ac:dyDescent="0.3">
      <c r="A48" s="1">
        <v>16</v>
      </c>
      <c r="B48" s="4">
        <v>0.65277777777777779</v>
      </c>
      <c r="C48" s="1" t="s">
        <v>19</v>
      </c>
      <c r="D48" s="1">
        <v>6</v>
      </c>
      <c r="E48" s="1">
        <v>13</v>
      </c>
      <c r="F48" s="1" t="s">
        <v>61</v>
      </c>
      <c r="G48" s="1">
        <v>35.72</v>
      </c>
      <c r="H48" s="1">
        <f>1+COUNTIFS(A:A,A48,G:G,"&gt;"&amp;G48)</f>
        <v>8</v>
      </c>
      <c r="I48" s="2">
        <f>AVERAGEIF(A:A,A48,G:G)</f>
        <v>47.767777777777781</v>
      </c>
      <c r="J48" s="2">
        <f t="shared" si="24"/>
        <v>-12.047777777777782</v>
      </c>
      <c r="K48" s="2">
        <f t="shared" si="25"/>
        <v>77.952222222222218</v>
      </c>
      <c r="L48" s="2">
        <f t="shared" si="26"/>
        <v>107.461574089118</v>
      </c>
      <c r="M48" s="2">
        <f>SUMIF(A:A,A48,L:L)</f>
        <v>2478.8447847230364</v>
      </c>
      <c r="N48" s="3">
        <f t="shared" si="27"/>
        <v>4.3351473537753107E-2</v>
      </c>
      <c r="O48" s="5">
        <f t="shared" si="28"/>
        <v>23.067266655403053</v>
      </c>
      <c r="P48" s="3" t="str">
        <f t="shared" si="29"/>
        <v/>
      </c>
      <c r="Q48" s="3" t="str">
        <f>IF(ISNUMBER(P48),SUMIF(A:A,A48,P:P),"")</f>
        <v/>
      </c>
      <c r="R48" s="3" t="str">
        <f t="shared" si="30"/>
        <v/>
      </c>
      <c r="S48" s="6" t="str">
        <f t="shared" si="31"/>
        <v/>
      </c>
    </row>
    <row r="49" spans="1:19" x14ac:dyDescent="0.3">
      <c r="A49" s="1">
        <v>16</v>
      </c>
      <c r="B49" s="4">
        <v>0.65277777777777779</v>
      </c>
      <c r="C49" s="1" t="s">
        <v>19</v>
      </c>
      <c r="D49" s="1">
        <v>6</v>
      </c>
      <c r="E49" s="1">
        <v>7</v>
      </c>
      <c r="F49" s="1" t="s">
        <v>56</v>
      </c>
      <c r="G49" s="1">
        <v>24.06</v>
      </c>
      <c r="H49" s="1">
        <f>1+COUNTIFS(A:A,A49,G:G,"&gt;"&amp;G49)</f>
        <v>9</v>
      </c>
      <c r="I49" s="2">
        <f>AVERAGEIF(A:A,A49,G:G)</f>
        <v>47.767777777777781</v>
      </c>
      <c r="J49" s="2">
        <f t="shared" si="24"/>
        <v>-23.707777777777782</v>
      </c>
      <c r="K49" s="2">
        <f t="shared" si="25"/>
        <v>66.292222222222222</v>
      </c>
      <c r="L49" s="2">
        <f t="shared" si="26"/>
        <v>53.385188219990063</v>
      </c>
      <c r="M49" s="2">
        <f>SUMIF(A:A,A49,L:L)</f>
        <v>2478.8447847230364</v>
      </c>
      <c r="N49" s="3">
        <f t="shared" si="27"/>
        <v>2.1536317460859027E-2</v>
      </c>
      <c r="O49" s="5">
        <f t="shared" si="28"/>
        <v>46.433193688635043</v>
      </c>
      <c r="P49" s="3" t="str">
        <f t="shared" si="29"/>
        <v/>
      </c>
      <c r="Q49" s="3" t="str">
        <f>IF(ISNUMBER(P49),SUMIF(A:A,A49,P:P),"")</f>
        <v/>
      </c>
      <c r="R49" s="3" t="str">
        <f t="shared" si="30"/>
        <v/>
      </c>
      <c r="S49" s="6" t="str">
        <f t="shared" si="31"/>
        <v/>
      </c>
    </row>
  </sheetData>
  <autoFilter ref="A7:S18" xr:uid="{00000000-0009-0000-0000-000000000000}"/>
  <sortState xmlns:xlrd2="http://schemas.microsoft.com/office/spreadsheetml/2017/richdata2" ref="A8:T49">
    <sortCondition ref="B8:B49"/>
    <sortCondition ref="H8:H49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25:G1048576 G7"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8:G24">
    <cfRule type="colorScale" priority="1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scale="9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10062022 - PREMIUM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2022-06-09T23:06:31Z</cp:lastPrinted>
  <dcterms:created xsi:type="dcterms:W3CDTF">2016-03-11T05:58:01Z</dcterms:created>
  <dcterms:modified xsi:type="dcterms:W3CDTF">2022-06-09T23:08:06Z</dcterms:modified>
</cp:coreProperties>
</file>