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92663F8A-D389-4138-A34B-558F05C819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706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07062022 - PREMIUM'!$A$1:$S$22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8" i="1" l="1"/>
  <c r="I48" i="1"/>
  <c r="J48" i="1" s="1"/>
  <c r="K48" i="1" s="1"/>
  <c r="L48" i="1" s="1"/>
  <c r="H54" i="1"/>
  <c r="I54" i="1"/>
  <c r="J54" i="1" s="1"/>
  <c r="K54" i="1" s="1"/>
  <c r="L54" i="1" s="1"/>
  <c r="H58" i="1"/>
  <c r="I58" i="1"/>
  <c r="J58" i="1" s="1"/>
  <c r="K58" i="1" s="1"/>
  <c r="L58" i="1" s="1"/>
  <c r="H57" i="1"/>
  <c r="I57" i="1"/>
  <c r="J57" i="1" s="1"/>
  <c r="K57" i="1" s="1"/>
  <c r="L57" i="1" s="1"/>
  <c r="H55" i="1"/>
  <c r="I55" i="1"/>
  <c r="J55" i="1" s="1"/>
  <c r="K55" i="1" s="1"/>
  <c r="L55" i="1" s="1"/>
  <c r="H56" i="1"/>
  <c r="I56" i="1"/>
  <c r="J56" i="1" s="1"/>
  <c r="K56" i="1" s="1"/>
  <c r="L56" i="1" s="1"/>
  <c r="H60" i="1"/>
  <c r="I60" i="1"/>
  <c r="J60" i="1" s="1"/>
  <c r="K60" i="1" s="1"/>
  <c r="L60" i="1" s="1"/>
  <c r="H62" i="1"/>
  <c r="I62" i="1"/>
  <c r="J62" i="1" s="1"/>
  <c r="K62" i="1" s="1"/>
  <c r="L62" i="1" s="1"/>
  <c r="H61" i="1"/>
  <c r="I61" i="1"/>
  <c r="J61" i="1" s="1"/>
  <c r="K61" i="1" s="1"/>
  <c r="L61" i="1" s="1"/>
  <c r="H63" i="1"/>
  <c r="I63" i="1"/>
  <c r="J63" i="1" s="1"/>
  <c r="K63" i="1" s="1"/>
  <c r="L63" i="1" s="1"/>
  <c r="H59" i="1"/>
  <c r="I59" i="1"/>
  <c r="J59" i="1" s="1"/>
  <c r="K59" i="1" s="1"/>
  <c r="L59" i="1" s="1"/>
  <c r="H64" i="1"/>
  <c r="I64" i="1"/>
  <c r="J64" i="1" s="1"/>
  <c r="K64" i="1" s="1"/>
  <c r="L64" i="1" s="1"/>
  <c r="H65" i="1"/>
  <c r="I65" i="1"/>
  <c r="J65" i="1" s="1"/>
  <c r="K65" i="1" s="1"/>
  <c r="L65" i="1" s="1"/>
  <c r="H66" i="1"/>
  <c r="I66" i="1"/>
  <c r="J66" i="1" s="1"/>
  <c r="K66" i="1" s="1"/>
  <c r="L66" i="1" s="1"/>
  <c r="H43" i="1"/>
  <c r="I43" i="1"/>
  <c r="J43" i="1" s="1"/>
  <c r="K43" i="1" s="1"/>
  <c r="L43" i="1" s="1"/>
  <c r="H44" i="1"/>
  <c r="I44" i="1"/>
  <c r="J44" i="1" s="1"/>
  <c r="K44" i="1" s="1"/>
  <c r="L44" i="1" s="1"/>
  <c r="H46" i="1"/>
  <c r="I46" i="1"/>
  <c r="J46" i="1" s="1"/>
  <c r="K46" i="1" s="1"/>
  <c r="L46" i="1" s="1"/>
  <c r="H45" i="1"/>
  <c r="I45" i="1"/>
  <c r="J45" i="1" s="1"/>
  <c r="K45" i="1" s="1"/>
  <c r="L45" i="1" s="1"/>
  <c r="H50" i="1"/>
  <c r="I50" i="1"/>
  <c r="J50" i="1" s="1"/>
  <c r="K50" i="1" s="1"/>
  <c r="L50" i="1" s="1"/>
  <c r="H51" i="1"/>
  <c r="I51" i="1"/>
  <c r="J51" i="1" s="1"/>
  <c r="K51" i="1" s="1"/>
  <c r="L51" i="1" s="1"/>
  <c r="H49" i="1"/>
  <c r="I49" i="1"/>
  <c r="J49" i="1" s="1"/>
  <c r="K49" i="1" s="1"/>
  <c r="L49" i="1" s="1"/>
  <c r="H52" i="1"/>
  <c r="I52" i="1"/>
  <c r="J52" i="1" s="1"/>
  <c r="K52" i="1" s="1"/>
  <c r="L52" i="1" s="1"/>
  <c r="H53" i="1"/>
  <c r="I53" i="1"/>
  <c r="J53" i="1" s="1"/>
  <c r="K53" i="1" s="1"/>
  <c r="L53" i="1" s="1"/>
  <c r="H33" i="1"/>
  <c r="I33" i="1"/>
  <c r="J33" i="1" s="1"/>
  <c r="K33" i="1" s="1"/>
  <c r="L33" i="1" s="1"/>
  <c r="H34" i="1"/>
  <c r="I34" i="1"/>
  <c r="J34" i="1" s="1"/>
  <c r="K34" i="1" s="1"/>
  <c r="L34" i="1" s="1"/>
  <c r="H40" i="1"/>
  <c r="I40" i="1"/>
  <c r="J40" i="1" s="1"/>
  <c r="K40" i="1" s="1"/>
  <c r="L40" i="1" s="1"/>
  <c r="H42" i="1"/>
  <c r="I42" i="1"/>
  <c r="J42" i="1" s="1"/>
  <c r="K42" i="1" s="1"/>
  <c r="L42" i="1" s="1"/>
  <c r="H35" i="1"/>
  <c r="I35" i="1"/>
  <c r="J35" i="1" s="1"/>
  <c r="K35" i="1" s="1"/>
  <c r="L35" i="1" s="1"/>
  <c r="H37" i="1"/>
  <c r="I37" i="1"/>
  <c r="J37" i="1" s="1"/>
  <c r="K37" i="1" s="1"/>
  <c r="L37" i="1" s="1"/>
  <c r="H41" i="1"/>
  <c r="I41" i="1"/>
  <c r="J41" i="1" s="1"/>
  <c r="K41" i="1" s="1"/>
  <c r="L41" i="1" s="1"/>
  <c r="H36" i="1"/>
  <c r="I36" i="1"/>
  <c r="J36" i="1" s="1"/>
  <c r="K36" i="1" s="1"/>
  <c r="L36" i="1" s="1"/>
  <c r="H38" i="1"/>
  <c r="I38" i="1"/>
  <c r="J38" i="1" s="1"/>
  <c r="K38" i="1" s="1"/>
  <c r="L38" i="1" s="1"/>
  <c r="H39" i="1"/>
  <c r="I39" i="1"/>
  <c r="J39" i="1" s="1"/>
  <c r="K39" i="1" s="1"/>
  <c r="L39" i="1" s="1"/>
  <c r="H47" i="1"/>
  <c r="I47" i="1"/>
  <c r="J47" i="1" s="1"/>
  <c r="K47" i="1" s="1"/>
  <c r="L47" i="1" s="1"/>
  <c r="H26" i="1"/>
  <c r="I26" i="1"/>
  <c r="J26" i="1" s="1"/>
  <c r="K26" i="1" s="1"/>
  <c r="L26" i="1" s="1"/>
  <c r="H31" i="1"/>
  <c r="I31" i="1"/>
  <c r="J31" i="1" s="1"/>
  <c r="K31" i="1" s="1"/>
  <c r="L31" i="1" s="1"/>
  <c r="H23" i="1"/>
  <c r="I23" i="1"/>
  <c r="J23" i="1" s="1"/>
  <c r="K23" i="1" s="1"/>
  <c r="L23" i="1" s="1"/>
  <c r="H25" i="1"/>
  <c r="I25" i="1"/>
  <c r="J25" i="1" s="1"/>
  <c r="K25" i="1" s="1"/>
  <c r="L25" i="1" s="1"/>
  <c r="H28" i="1"/>
  <c r="I28" i="1"/>
  <c r="J28" i="1" s="1"/>
  <c r="K28" i="1" s="1"/>
  <c r="L28" i="1" s="1"/>
  <c r="H29" i="1"/>
  <c r="I29" i="1"/>
  <c r="J29" i="1" s="1"/>
  <c r="K29" i="1" s="1"/>
  <c r="L29" i="1" s="1"/>
  <c r="H24" i="1"/>
  <c r="I24" i="1"/>
  <c r="J24" i="1" s="1"/>
  <c r="K24" i="1" s="1"/>
  <c r="L24" i="1" s="1"/>
  <c r="H27" i="1"/>
  <c r="I27" i="1"/>
  <c r="J27" i="1" s="1"/>
  <c r="K27" i="1" s="1"/>
  <c r="L27" i="1" s="1"/>
  <c r="H30" i="1"/>
  <c r="I30" i="1"/>
  <c r="J30" i="1" s="1"/>
  <c r="K30" i="1" s="1"/>
  <c r="L30" i="1" s="1"/>
  <c r="H32" i="1"/>
  <c r="I32" i="1"/>
  <c r="J32" i="1" s="1"/>
  <c r="K32" i="1" s="1"/>
  <c r="L32" i="1" s="1"/>
  <c r="H9" i="1"/>
  <c r="I9" i="1"/>
  <c r="J9" i="1" s="1"/>
  <c r="K9" i="1" s="1"/>
  <c r="L9" i="1" s="1"/>
  <c r="H10" i="1"/>
  <c r="I10" i="1"/>
  <c r="J10" i="1" s="1"/>
  <c r="K10" i="1" s="1"/>
  <c r="L10" i="1" s="1"/>
  <c r="H2" i="1"/>
  <c r="I2" i="1"/>
  <c r="J2" i="1" s="1"/>
  <c r="K2" i="1" s="1"/>
  <c r="L2" i="1" s="1"/>
  <c r="H5" i="1"/>
  <c r="I5" i="1"/>
  <c r="J5" i="1" s="1"/>
  <c r="K5" i="1" s="1"/>
  <c r="L5" i="1" s="1"/>
  <c r="H3" i="1"/>
  <c r="I3" i="1"/>
  <c r="J3" i="1" s="1"/>
  <c r="K3" i="1" s="1"/>
  <c r="L3" i="1" s="1"/>
  <c r="H8" i="1"/>
  <c r="I8" i="1"/>
  <c r="J8" i="1" s="1"/>
  <c r="K8" i="1" s="1"/>
  <c r="L8" i="1" s="1"/>
  <c r="H7" i="1"/>
  <c r="I7" i="1"/>
  <c r="J7" i="1" s="1"/>
  <c r="K7" i="1" s="1"/>
  <c r="L7" i="1" s="1"/>
  <c r="H11" i="1"/>
  <c r="I11" i="1"/>
  <c r="J11" i="1" s="1"/>
  <c r="K11" i="1" s="1"/>
  <c r="L11" i="1" s="1"/>
  <c r="H4" i="1"/>
  <c r="I4" i="1"/>
  <c r="J4" i="1" s="1"/>
  <c r="K4" i="1" s="1"/>
  <c r="L4" i="1" s="1"/>
  <c r="H6" i="1"/>
  <c r="I6" i="1"/>
  <c r="J6" i="1" s="1"/>
  <c r="K6" i="1" s="1"/>
  <c r="L6" i="1" s="1"/>
  <c r="H12" i="1"/>
  <c r="I12" i="1"/>
  <c r="J12" i="1" s="1"/>
  <c r="K12" i="1" s="1"/>
  <c r="L12" i="1" s="1"/>
  <c r="H16" i="1"/>
  <c r="I16" i="1"/>
  <c r="J16" i="1" s="1"/>
  <c r="K16" i="1" s="1"/>
  <c r="L16" i="1" s="1"/>
  <c r="H21" i="1"/>
  <c r="I21" i="1"/>
  <c r="J21" i="1" s="1"/>
  <c r="K21" i="1" s="1"/>
  <c r="L21" i="1" s="1"/>
  <c r="H18" i="1"/>
  <c r="I18" i="1"/>
  <c r="J18" i="1" s="1"/>
  <c r="K18" i="1" s="1"/>
  <c r="L18" i="1" s="1"/>
  <c r="H20" i="1"/>
  <c r="I20" i="1"/>
  <c r="J20" i="1" s="1"/>
  <c r="K20" i="1" s="1"/>
  <c r="L20" i="1" s="1"/>
  <c r="H17" i="1"/>
  <c r="I17" i="1"/>
  <c r="J17" i="1" s="1"/>
  <c r="K17" i="1" s="1"/>
  <c r="L17" i="1" s="1"/>
  <c r="H15" i="1"/>
  <c r="I15" i="1"/>
  <c r="J15" i="1" s="1"/>
  <c r="K15" i="1" s="1"/>
  <c r="L15" i="1" s="1"/>
  <c r="H19" i="1"/>
  <c r="I19" i="1"/>
  <c r="J19" i="1" s="1"/>
  <c r="K19" i="1" s="1"/>
  <c r="L19" i="1" s="1"/>
  <c r="H13" i="1"/>
  <c r="I13" i="1"/>
  <c r="J13" i="1" s="1"/>
  <c r="K13" i="1" s="1"/>
  <c r="L13" i="1" s="1"/>
  <c r="H14" i="1"/>
  <c r="I14" i="1"/>
  <c r="J14" i="1" s="1"/>
  <c r="K14" i="1" s="1"/>
  <c r="L14" i="1" s="1"/>
  <c r="H22" i="1"/>
  <c r="I22" i="1"/>
  <c r="J22" i="1" s="1"/>
  <c r="K22" i="1" s="1"/>
  <c r="L22" i="1" s="1"/>
  <c r="M65" i="1" l="1"/>
  <c r="N65" i="1" s="1"/>
  <c r="O65" i="1" s="1"/>
  <c r="P65" i="1" s="1"/>
  <c r="M66" i="1"/>
  <c r="N66" i="1" s="1"/>
  <c r="O66" i="1" s="1"/>
  <c r="P66" i="1" s="1"/>
  <c r="M55" i="1"/>
  <c r="N55" i="1" s="1"/>
  <c r="O55" i="1" s="1"/>
  <c r="P55" i="1" s="1"/>
  <c r="M61" i="1"/>
  <c r="N61" i="1" s="1"/>
  <c r="O61" i="1" s="1"/>
  <c r="P61" i="1" s="1"/>
  <c r="M58" i="1"/>
  <c r="N58" i="1" s="1"/>
  <c r="O58" i="1" s="1"/>
  <c r="P58" i="1" s="1"/>
  <c r="M60" i="1"/>
  <c r="N60" i="1" s="1"/>
  <c r="O60" i="1" s="1"/>
  <c r="P60" i="1" s="1"/>
  <c r="M59" i="1"/>
  <c r="N59" i="1" s="1"/>
  <c r="O59" i="1" s="1"/>
  <c r="P59" i="1" s="1"/>
  <c r="M57" i="1"/>
  <c r="N57" i="1" s="1"/>
  <c r="O57" i="1" s="1"/>
  <c r="P57" i="1" s="1"/>
  <c r="M48" i="1"/>
  <c r="N48" i="1" s="1"/>
  <c r="O48" i="1" s="1"/>
  <c r="P48" i="1" s="1"/>
  <c r="M54" i="1"/>
  <c r="N54" i="1" s="1"/>
  <c r="O54" i="1" s="1"/>
  <c r="P54" i="1" s="1"/>
  <c r="M62" i="1"/>
  <c r="N62" i="1" s="1"/>
  <c r="O62" i="1" s="1"/>
  <c r="P62" i="1" s="1"/>
  <c r="M56" i="1"/>
  <c r="N56" i="1" s="1"/>
  <c r="O56" i="1" s="1"/>
  <c r="P56" i="1" s="1"/>
  <c r="M63" i="1"/>
  <c r="N63" i="1" s="1"/>
  <c r="O63" i="1" s="1"/>
  <c r="P63" i="1" s="1"/>
  <c r="M64" i="1"/>
  <c r="N64" i="1" s="1"/>
  <c r="O64" i="1" s="1"/>
  <c r="P64" i="1" s="1"/>
  <c r="M43" i="1"/>
  <c r="N43" i="1" s="1"/>
  <c r="O43" i="1" s="1"/>
  <c r="P43" i="1" s="1"/>
  <c r="M46" i="1"/>
  <c r="N46" i="1" s="1"/>
  <c r="O46" i="1" s="1"/>
  <c r="P46" i="1" s="1"/>
  <c r="M51" i="1"/>
  <c r="N51" i="1" s="1"/>
  <c r="O51" i="1" s="1"/>
  <c r="P51" i="1" s="1"/>
  <c r="M53" i="1"/>
  <c r="N53" i="1" s="1"/>
  <c r="O53" i="1" s="1"/>
  <c r="P53" i="1" s="1"/>
  <c r="M50" i="1"/>
  <c r="N50" i="1" s="1"/>
  <c r="O50" i="1" s="1"/>
  <c r="P50" i="1" s="1"/>
  <c r="M52" i="1"/>
  <c r="N52" i="1" s="1"/>
  <c r="O52" i="1" s="1"/>
  <c r="P52" i="1" s="1"/>
  <c r="M44" i="1"/>
  <c r="N44" i="1" s="1"/>
  <c r="O44" i="1" s="1"/>
  <c r="P44" i="1" s="1"/>
  <c r="M45" i="1"/>
  <c r="N45" i="1" s="1"/>
  <c r="O45" i="1" s="1"/>
  <c r="P45" i="1" s="1"/>
  <c r="M49" i="1"/>
  <c r="N49" i="1" s="1"/>
  <c r="O49" i="1" s="1"/>
  <c r="P49" i="1" s="1"/>
  <c r="M47" i="1"/>
  <c r="N47" i="1" s="1"/>
  <c r="O47" i="1" s="1"/>
  <c r="P47" i="1" s="1"/>
  <c r="M38" i="1"/>
  <c r="N38" i="1" s="1"/>
  <c r="O38" i="1" s="1"/>
  <c r="P38" i="1" s="1"/>
  <c r="M37" i="1"/>
  <c r="N37" i="1" s="1"/>
  <c r="O37" i="1" s="1"/>
  <c r="P37" i="1" s="1"/>
  <c r="M40" i="1"/>
  <c r="N40" i="1" s="1"/>
  <c r="O40" i="1" s="1"/>
  <c r="P40" i="1" s="1"/>
  <c r="M36" i="1"/>
  <c r="N36" i="1" s="1"/>
  <c r="O36" i="1" s="1"/>
  <c r="P36" i="1" s="1"/>
  <c r="M33" i="1"/>
  <c r="N33" i="1" s="1"/>
  <c r="O33" i="1" s="1"/>
  <c r="P33" i="1" s="1"/>
  <c r="M35" i="1"/>
  <c r="N35" i="1" s="1"/>
  <c r="O35" i="1" s="1"/>
  <c r="P35" i="1" s="1"/>
  <c r="M39" i="1"/>
  <c r="N39" i="1" s="1"/>
  <c r="O39" i="1" s="1"/>
  <c r="P39" i="1" s="1"/>
  <c r="M34" i="1"/>
  <c r="N34" i="1" s="1"/>
  <c r="O34" i="1" s="1"/>
  <c r="P34" i="1" s="1"/>
  <c r="M41" i="1"/>
  <c r="N41" i="1" s="1"/>
  <c r="O41" i="1" s="1"/>
  <c r="P41" i="1" s="1"/>
  <c r="M42" i="1"/>
  <c r="N42" i="1" s="1"/>
  <c r="O42" i="1" s="1"/>
  <c r="P42" i="1" s="1"/>
  <c r="M28" i="1"/>
  <c r="N28" i="1" s="1"/>
  <c r="O28" i="1" s="1"/>
  <c r="P28" i="1" s="1"/>
  <c r="M32" i="1"/>
  <c r="N32" i="1" s="1"/>
  <c r="O32" i="1" s="1"/>
  <c r="P32" i="1" s="1"/>
  <c r="M27" i="1"/>
  <c r="N27" i="1" s="1"/>
  <c r="O27" i="1" s="1"/>
  <c r="P27" i="1" s="1"/>
  <c r="M29" i="1"/>
  <c r="N29" i="1" s="1"/>
  <c r="O29" i="1" s="1"/>
  <c r="P29" i="1" s="1"/>
  <c r="M25" i="1"/>
  <c r="N25" i="1" s="1"/>
  <c r="O25" i="1" s="1"/>
  <c r="P25" i="1" s="1"/>
  <c r="M31" i="1"/>
  <c r="N31" i="1" s="1"/>
  <c r="O31" i="1" s="1"/>
  <c r="P31" i="1" s="1"/>
  <c r="M30" i="1"/>
  <c r="N30" i="1" s="1"/>
  <c r="O30" i="1" s="1"/>
  <c r="P30" i="1" s="1"/>
  <c r="M24" i="1"/>
  <c r="N24" i="1" s="1"/>
  <c r="O24" i="1" s="1"/>
  <c r="P24" i="1" s="1"/>
  <c r="M26" i="1"/>
  <c r="N26" i="1" s="1"/>
  <c r="O26" i="1" s="1"/>
  <c r="P26" i="1" s="1"/>
  <c r="M23" i="1"/>
  <c r="N23" i="1" s="1"/>
  <c r="O23" i="1" s="1"/>
  <c r="P23" i="1" s="1"/>
  <c r="M10" i="1"/>
  <c r="N10" i="1" s="1"/>
  <c r="O10" i="1" s="1"/>
  <c r="P10" i="1" s="1"/>
  <c r="M9" i="1"/>
  <c r="N9" i="1" s="1"/>
  <c r="O9" i="1" s="1"/>
  <c r="P9" i="1" s="1"/>
  <c r="M2" i="1"/>
  <c r="N2" i="1" s="1"/>
  <c r="O2" i="1" s="1"/>
  <c r="P2" i="1" s="1"/>
  <c r="M13" i="1"/>
  <c r="N13" i="1" s="1"/>
  <c r="O13" i="1" s="1"/>
  <c r="P13" i="1" s="1"/>
  <c r="M19" i="1"/>
  <c r="N19" i="1" s="1"/>
  <c r="O19" i="1" s="1"/>
  <c r="P19" i="1" s="1"/>
  <c r="M15" i="1"/>
  <c r="N15" i="1" s="1"/>
  <c r="O15" i="1" s="1"/>
  <c r="P15" i="1" s="1"/>
  <c r="M22" i="1"/>
  <c r="N22" i="1" s="1"/>
  <c r="O22" i="1" s="1"/>
  <c r="P22" i="1" s="1"/>
  <c r="M14" i="1"/>
  <c r="N14" i="1" s="1"/>
  <c r="O14" i="1" s="1"/>
  <c r="P14" i="1" s="1"/>
  <c r="M8" i="1"/>
  <c r="N8" i="1" s="1"/>
  <c r="O8" i="1" s="1"/>
  <c r="P8" i="1" s="1"/>
  <c r="M4" i="1"/>
  <c r="N4" i="1" s="1"/>
  <c r="O4" i="1" s="1"/>
  <c r="P4" i="1" s="1"/>
  <c r="M12" i="1"/>
  <c r="N12" i="1" s="1"/>
  <c r="O12" i="1" s="1"/>
  <c r="P12" i="1" s="1"/>
  <c r="M18" i="1"/>
  <c r="N18" i="1" s="1"/>
  <c r="O18" i="1" s="1"/>
  <c r="P18" i="1" s="1"/>
  <c r="M3" i="1"/>
  <c r="N3" i="1" s="1"/>
  <c r="O3" i="1" s="1"/>
  <c r="P3" i="1" s="1"/>
  <c r="M11" i="1"/>
  <c r="N11" i="1" s="1"/>
  <c r="O11" i="1" s="1"/>
  <c r="P11" i="1" s="1"/>
  <c r="M5" i="1"/>
  <c r="N5" i="1" s="1"/>
  <c r="O5" i="1" s="1"/>
  <c r="P5" i="1" s="1"/>
  <c r="M21" i="1"/>
  <c r="N21" i="1" s="1"/>
  <c r="O21" i="1" s="1"/>
  <c r="P21" i="1" s="1"/>
  <c r="M17" i="1"/>
  <c r="N17" i="1" s="1"/>
  <c r="O17" i="1" s="1"/>
  <c r="P17" i="1" s="1"/>
  <c r="M7" i="1"/>
  <c r="N7" i="1" s="1"/>
  <c r="O7" i="1" s="1"/>
  <c r="P7" i="1" s="1"/>
  <c r="M6" i="1"/>
  <c r="N6" i="1" s="1"/>
  <c r="O6" i="1" s="1"/>
  <c r="P6" i="1" s="1"/>
  <c r="M16" i="1"/>
  <c r="N16" i="1" s="1"/>
  <c r="O16" i="1" s="1"/>
  <c r="P16" i="1" s="1"/>
  <c r="M20" i="1"/>
  <c r="N20" i="1" s="1"/>
  <c r="O20" i="1" s="1"/>
  <c r="P20" i="1" s="1"/>
  <c r="Q62" i="1" l="1"/>
  <c r="R62" i="1" s="1"/>
  <c r="S62" i="1" s="1"/>
  <c r="Q63" i="1"/>
  <c r="R63" i="1" s="1"/>
  <c r="S63" i="1" s="1"/>
  <c r="Q59" i="1"/>
  <c r="R59" i="1" s="1"/>
  <c r="S59" i="1" s="1"/>
  <c r="Q60" i="1"/>
  <c r="R60" i="1" s="1"/>
  <c r="S60" i="1" s="1"/>
  <c r="Q58" i="1"/>
  <c r="R58" i="1" s="1"/>
  <c r="S58" i="1" s="1"/>
  <c r="Q56" i="1"/>
  <c r="R56" i="1" s="1"/>
  <c r="S56" i="1" s="1"/>
  <c r="Q55" i="1"/>
  <c r="R55" i="1" s="1"/>
  <c r="S55" i="1" s="1"/>
  <c r="Q48" i="1"/>
  <c r="R48" i="1" s="1"/>
  <c r="S48" i="1" s="1"/>
  <c r="Q66" i="1"/>
  <c r="R66" i="1" s="1"/>
  <c r="S66" i="1" s="1"/>
  <c r="Q54" i="1"/>
  <c r="R54" i="1" s="1"/>
  <c r="S54" i="1" s="1"/>
  <c r="Q64" i="1"/>
  <c r="R64" i="1" s="1"/>
  <c r="S64" i="1" s="1"/>
  <c r="Q57" i="1"/>
  <c r="R57" i="1" s="1"/>
  <c r="S57" i="1" s="1"/>
  <c r="Q61" i="1"/>
  <c r="R61" i="1" s="1"/>
  <c r="S61" i="1" s="1"/>
  <c r="Q65" i="1"/>
  <c r="R65" i="1" s="1"/>
  <c r="S65" i="1" s="1"/>
  <c r="Q49" i="1"/>
  <c r="R49" i="1" s="1"/>
  <c r="S49" i="1" s="1"/>
  <c r="Q52" i="1"/>
  <c r="R52" i="1" s="1"/>
  <c r="S52" i="1" s="1"/>
  <c r="Q44" i="1"/>
  <c r="R44" i="1" s="1"/>
  <c r="S44" i="1" s="1"/>
  <c r="Q53" i="1"/>
  <c r="R53" i="1" s="1"/>
  <c r="S53" i="1" s="1"/>
  <c r="Q46" i="1"/>
  <c r="R46" i="1" s="1"/>
  <c r="S46" i="1" s="1"/>
  <c r="Q45" i="1"/>
  <c r="R45" i="1" s="1"/>
  <c r="S45" i="1" s="1"/>
  <c r="Q50" i="1"/>
  <c r="R50" i="1" s="1"/>
  <c r="S50" i="1" s="1"/>
  <c r="Q43" i="1"/>
  <c r="R43" i="1" s="1"/>
  <c r="S43" i="1" s="1"/>
  <c r="Q51" i="1"/>
  <c r="R51" i="1" s="1"/>
  <c r="S51" i="1" s="1"/>
  <c r="Q42" i="1"/>
  <c r="R42" i="1" s="1"/>
  <c r="S42" i="1" s="1"/>
  <c r="Q37" i="1"/>
  <c r="R37" i="1" s="1"/>
  <c r="S37" i="1" s="1"/>
  <c r="Q41" i="1"/>
  <c r="R41" i="1" s="1"/>
  <c r="S41" i="1" s="1"/>
  <c r="Q33" i="1"/>
  <c r="R33" i="1" s="1"/>
  <c r="S33" i="1" s="1"/>
  <c r="Q36" i="1"/>
  <c r="R36" i="1" s="1"/>
  <c r="S36" i="1" s="1"/>
  <c r="Q38" i="1"/>
  <c r="R38" i="1" s="1"/>
  <c r="S38" i="1" s="1"/>
  <c r="Q34" i="1"/>
  <c r="R34" i="1" s="1"/>
  <c r="S34" i="1" s="1"/>
  <c r="Q39" i="1"/>
  <c r="R39" i="1" s="1"/>
  <c r="S39" i="1" s="1"/>
  <c r="Q40" i="1"/>
  <c r="R40" i="1" s="1"/>
  <c r="S40" i="1" s="1"/>
  <c r="Q47" i="1"/>
  <c r="R47" i="1" s="1"/>
  <c r="S47" i="1" s="1"/>
  <c r="Q35" i="1"/>
  <c r="R35" i="1" s="1"/>
  <c r="S35" i="1" s="1"/>
  <c r="Q26" i="1"/>
  <c r="R26" i="1" s="1"/>
  <c r="S26" i="1" s="1"/>
  <c r="Q25" i="1"/>
  <c r="R25" i="1" s="1"/>
  <c r="S25" i="1" s="1"/>
  <c r="Q29" i="1"/>
  <c r="R29" i="1" s="1"/>
  <c r="S29" i="1" s="1"/>
  <c r="Q27" i="1"/>
  <c r="R27" i="1" s="1"/>
  <c r="S27" i="1" s="1"/>
  <c r="Q32" i="1"/>
  <c r="R32" i="1" s="1"/>
  <c r="S32" i="1" s="1"/>
  <c r="Q23" i="1"/>
  <c r="R23" i="1" s="1"/>
  <c r="S23" i="1" s="1"/>
  <c r="Q28" i="1"/>
  <c r="R28" i="1" s="1"/>
  <c r="S28" i="1" s="1"/>
  <c r="Q31" i="1"/>
  <c r="R31" i="1" s="1"/>
  <c r="S31" i="1" s="1"/>
  <c r="Q30" i="1"/>
  <c r="R30" i="1" s="1"/>
  <c r="S30" i="1" s="1"/>
  <c r="Q24" i="1"/>
  <c r="R24" i="1" s="1"/>
  <c r="S24" i="1" s="1"/>
  <c r="Q16" i="1"/>
  <c r="R16" i="1" s="1"/>
  <c r="S16" i="1" s="1"/>
  <c r="Q12" i="1"/>
  <c r="R12" i="1" s="1"/>
  <c r="S12" i="1" s="1"/>
  <c r="Q15" i="1"/>
  <c r="R15" i="1" s="1"/>
  <c r="S15" i="1" s="1"/>
  <c r="Q6" i="1"/>
  <c r="R6" i="1" s="1"/>
  <c r="S6" i="1" s="1"/>
  <c r="Q8" i="1"/>
  <c r="R8" i="1" s="1"/>
  <c r="S8" i="1" s="1"/>
  <c r="Q4" i="1"/>
  <c r="R4" i="1" s="1"/>
  <c r="S4" i="1" s="1"/>
  <c r="Q13" i="1"/>
  <c r="R13" i="1" s="1"/>
  <c r="S13" i="1" s="1"/>
  <c r="Q17" i="1"/>
  <c r="R17" i="1" s="1"/>
  <c r="S17" i="1" s="1"/>
  <c r="Q7" i="1"/>
  <c r="R7" i="1" s="1"/>
  <c r="S7" i="1" s="1"/>
  <c r="Q19" i="1"/>
  <c r="R19" i="1" s="1"/>
  <c r="S19" i="1" s="1"/>
  <c r="Q10" i="1"/>
  <c r="R10" i="1" s="1"/>
  <c r="S10" i="1" s="1"/>
  <c r="Q11" i="1"/>
  <c r="R11" i="1" s="1"/>
  <c r="S11" i="1" s="1"/>
  <c r="Q22" i="1"/>
  <c r="R22" i="1" s="1"/>
  <c r="S22" i="1" s="1"/>
  <c r="Q20" i="1"/>
  <c r="R20" i="1" s="1"/>
  <c r="S20" i="1" s="1"/>
  <c r="Q18" i="1"/>
  <c r="R18" i="1" s="1"/>
  <c r="S18" i="1" s="1"/>
  <c r="Q2" i="1"/>
  <c r="R2" i="1" s="1"/>
  <c r="S2" i="1" s="1"/>
  <c r="Q3" i="1"/>
  <c r="R3" i="1" s="1"/>
  <c r="S3" i="1" s="1"/>
  <c r="Q14" i="1"/>
  <c r="R14" i="1" s="1"/>
  <c r="S14" i="1" s="1"/>
  <c r="Q9" i="1"/>
  <c r="R9" i="1" s="1"/>
  <c r="S9" i="1" s="1"/>
  <c r="Q5" i="1"/>
  <c r="R5" i="1" s="1"/>
  <c r="S5" i="1" s="1"/>
  <c r="Q21" i="1"/>
  <c r="R21" i="1" s="1"/>
  <c r="S21" i="1" s="1"/>
</calcChain>
</file>

<file path=xl/sharedStrings.xml><?xml version="1.0" encoding="utf-8"?>
<sst xmlns="http://schemas.openxmlformats.org/spreadsheetml/2006/main" count="149" uniqueCount="85">
  <si>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</si>
  <si>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</si>
  <si>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</si>
  <si>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</si>
  <si>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</si>
  <si>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</si>
  <si>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</si>
  <si>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</si>
  <si>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</si>
  <si>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</si>
  <si>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</si>
  <si>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</si>
  <si>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</si>
  <si>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</si>
  <si>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</si>
  <si>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</si>
  <si>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</si>
  <si>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</si>
  <si>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</si>
  <si>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Armidale</t>
  </si>
  <si>
    <t xml:space="preserve">Eclair Rhythm       </t>
  </si>
  <si>
    <t xml:space="preserve">Moonlight Eclipse   </t>
  </si>
  <si>
    <t xml:space="preserve">Turn Table          </t>
  </si>
  <si>
    <t xml:space="preserve">Await The Storm     </t>
  </si>
  <si>
    <t xml:space="preserve">Manor Road          </t>
  </si>
  <si>
    <t xml:space="preserve">Seething Zonkey     </t>
  </si>
  <si>
    <t xml:space="preserve">Sure Strategy       </t>
  </si>
  <si>
    <t xml:space="preserve">Bull Bearing        </t>
  </si>
  <si>
    <t xml:space="preserve">Electric Daisy      </t>
  </si>
  <si>
    <t xml:space="preserve">Global Sensation    </t>
  </si>
  <si>
    <t xml:space="preserve">Go Seeking          </t>
  </si>
  <si>
    <t xml:space="preserve">Hes Spoken          </t>
  </si>
  <si>
    <t xml:space="preserve">Quarantina          </t>
  </si>
  <si>
    <t xml:space="preserve">Georges Man         </t>
  </si>
  <si>
    <t xml:space="preserve">Gucci Sliders       </t>
  </si>
  <si>
    <t xml:space="preserve">Hyperion Angel      </t>
  </si>
  <si>
    <t xml:space="preserve">Jade                </t>
  </si>
  <si>
    <t xml:space="preserve">Legible Star        </t>
  </si>
  <si>
    <t xml:space="preserve">Percontation        </t>
  </si>
  <si>
    <t xml:space="preserve">Springstreet Blues  </t>
  </si>
  <si>
    <t xml:space="preserve">Tennessee Nikka     </t>
  </si>
  <si>
    <t xml:space="preserve">Hasalake            </t>
  </si>
  <si>
    <t xml:space="preserve">Cinzento            </t>
  </si>
  <si>
    <t xml:space="preserve">Rock The Dream      </t>
  </si>
  <si>
    <t xml:space="preserve">Cassia Lane         </t>
  </si>
  <si>
    <t xml:space="preserve">Hammoon Jig         </t>
  </si>
  <si>
    <t xml:space="preserve">Qukes               </t>
  </si>
  <si>
    <t xml:space="preserve">Casino Silk         </t>
  </si>
  <si>
    <t xml:space="preserve">Jesellix            </t>
  </si>
  <si>
    <t xml:space="preserve">Staremm             </t>
  </si>
  <si>
    <t xml:space="preserve">Royal Delights      </t>
  </si>
  <si>
    <t xml:space="preserve">Scatman             </t>
  </si>
  <si>
    <t xml:space="preserve">Wine Oclock         </t>
  </si>
  <si>
    <t xml:space="preserve">Editors             </t>
  </si>
  <si>
    <t xml:space="preserve">Skipper George      </t>
  </si>
  <si>
    <t xml:space="preserve">Flying Banjo        </t>
  </si>
  <si>
    <t xml:space="preserve">Hypertension        </t>
  </si>
  <si>
    <t xml:space="preserve">Tis Toby            </t>
  </si>
  <si>
    <t xml:space="preserve">Harry And The Duke  </t>
  </si>
  <si>
    <t xml:space="preserve">Super Looka         </t>
  </si>
  <si>
    <t xml:space="preserve">Rock Pearl          </t>
  </si>
  <si>
    <t xml:space="preserve">Kensington Kid      </t>
  </si>
  <si>
    <t xml:space="preserve">So Country          </t>
  </si>
  <si>
    <t xml:space="preserve">Another Sheila      </t>
  </si>
  <si>
    <t xml:space="preserve">Divi                </t>
  </si>
  <si>
    <t xml:space="preserve">Awesome Miss        </t>
  </si>
  <si>
    <t xml:space="preserve">Prues Prophet       </t>
  </si>
  <si>
    <t xml:space="preserve">Invincible Faith    </t>
  </si>
  <si>
    <t xml:space="preserve">Shooting Zaa        </t>
  </si>
  <si>
    <t xml:space="preserve">Indian Thunder      </t>
  </si>
  <si>
    <t xml:space="preserve">Bus Ticket          </t>
  </si>
  <si>
    <t xml:space="preserve">Knights Raptor      </t>
  </si>
  <si>
    <t xml:space="preserve">Monga Lane          </t>
  </si>
  <si>
    <t xml:space="preserve">Fight On Shades     </t>
  </si>
  <si>
    <t xml:space="preserve">Koondeeman          </t>
  </si>
  <si>
    <t xml:space="preserve">Gobbled             </t>
  </si>
  <si>
    <t xml:space="preserve">Vain Rich           </t>
  </si>
  <si>
    <t xml:space="preserve">Just Ziggy          </t>
  </si>
  <si>
    <t xml:space="preserve">Leaglese            </t>
  </si>
  <si>
    <t xml:space="preserve">Kegstar             </t>
  </si>
  <si>
    <t xml:space="preserve">All Too Holy        </t>
  </si>
  <si>
    <t xml:space="preserve">Dark Sapphire       </t>
  </si>
  <si>
    <t xml:space="preserve">Auctioneersbid      </t>
  </si>
  <si>
    <t xml:space="preserve">Barren Jack         </t>
  </si>
  <si>
    <t xml:space="preserve">Midi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</si>
</sst>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66"/>
  <sheetViews>
    <sheetView tabSelected="1" topLeftCell="B1" workbookViewId="0">
      <pane ySplit="1" topLeftCell="A2" activePane="bottomLeft" state="frozen"/>
      <selection activeCell="B1" sqref="B1"/>
      <selection pane="bottomLeft" activeCell="D67" sqref="D67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1" spans="1:19" s="4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spans="1:19" x14ac:dyDescent="0.3">
      <c r="A2" s="1">
        <v>3</v>
      </c>
      <c r="B2" s="5">
        <v>0.51388888888888895</v>
      </c>
      <c r="C2" s="1" t="s">
        <v>19</v>
      </c>
      <c r="D2" s="1">
        <v>1</v>
      </c>
      <c r="E2" s="1">
        <v>4</v>
      </c>
      <c r="F2" s="1" t="s">
        <v>22</v>
      </c>
      <c r="G2" s="1">
        <v>67.349999999999994</v>
      </c>
      <c r="H2" s="1">
        <f>1+COUNTIFS(A:A,A2,G:G,"&gt;"&amp;G2)</f>
        <v>1</v>
      </c>
      <c r="I2" s="2">
        <f>AVERAGEIF(A:A,A2,G:G)</f>
        <v>48.749999999999993</v>
      </c>
      <c r="J2" s="2">
        <f t="shared" ref="J2:J22" si="0">G2-I2</f>
        <v>18.600000000000001</v>
      </c>
      <c r="K2" s="2">
        <f t="shared" ref="K2:K22" si="1">90+J2</f>
        <v>108.6</v>
      </c>
      <c r="L2" s="2">
        <f t="shared" ref="L2:L22" si="2">EXP(0.06*K2)</f>
        <v>675.8694931942299</v>
      </c>
      <c r="M2" s="2">
        <f>SUMIF(A:A,A2,L:L)</f>
        <v>2814.877063416845</v>
      </c>
      <c r="N2" s="3">
        <f t="shared" ref="N2:N22" si="3">L2/M2</f>
        <v>0.2401062206154837</v>
      </c>
      <c r="O2" s="6">
        <f t="shared" ref="O2:O22" si="4">1/N2</f>
        <v>4.1648233745740493</v>
      </c>
      <c r="P2" s="3">
        <f t="shared" ref="P2:P22" si="5">IF(O2&gt;21,"",N2)</f>
        <v>0.2401062206154837</v>
      </c>
      <c r="Q2" s="3">
        <f>IF(ISNUMBER(P2),SUMIF(A:A,A2,P:P),"")</f>
        <v>0.94879446970248593</v>
      </c>
      <c r="R2" s="3">
        <f t="shared" ref="R2:R22" si="6">IFERROR(P2*(1/Q2),"")</f>
        <v>0.25306452375378408</v>
      </c>
      <c r="S2" s="7">
        <f t="shared" ref="S2:S22" si="7">IFERROR(1/R2,"")</f>
        <v>3.9515613850835027</v>
      </c>
    </row>
    <row r="3" spans="1:19" x14ac:dyDescent="0.3">
      <c r="A3" s="1">
        <v>3</v>
      </c>
      <c r="B3" s="5">
        <v>0.51388888888888895</v>
      </c>
      <c r="C3" s="1" t="s">
        <v>19</v>
      </c>
      <c r="D3" s="1">
        <v>1</v>
      </c>
      <c r="E3" s="1">
        <v>6</v>
      </c>
      <c r="F3" s="1" t="s">
        <v>24</v>
      </c>
      <c r="G3" s="1">
        <v>61.26</v>
      </c>
      <c r="H3" s="1">
        <f>1+COUNTIFS(A:A,A3,G:G,"&gt;"&amp;G3)</f>
        <v>2</v>
      </c>
      <c r="I3" s="2">
        <f>AVERAGEIF(A:A,A3,G:G)</f>
        <v>48.749999999999993</v>
      </c>
      <c r="J3" s="2">
        <f t="shared" si="0"/>
        <v>12.510000000000005</v>
      </c>
      <c r="K3" s="2">
        <f t="shared" si="1"/>
        <v>102.51</v>
      </c>
      <c r="L3" s="2">
        <f t="shared" si="2"/>
        <v>468.99870160049215</v>
      </c>
      <c r="M3" s="2">
        <f>SUMIF(A:A,A3,L:L)</f>
        <v>2814.877063416845</v>
      </c>
      <c r="N3" s="3">
        <f t="shared" si="3"/>
        <v>0.16661427516525251</v>
      </c>
      <c r="O3" s="6">
        <f t="shared" si="4"/>
        <v>6.0018866871291383</v>
      </c>
      <c r="P3" s="3">
        <f t="shared" si="5"/>
        <v>0.16661427516525251</v>
      </c>
      <c r="Q3" s="3">
        <f>IF(ISNUMBER(P3),SUMIF(A:A,A3,P:P),"")</f>
        <v>0.94879446970248593</v>
      </c>
      <c r="R3" s="3">
        <f t="shared" si="6"/>
        <v>0.17560628828021926</v>
      </c>
      <c r="S3" s="7">
        <f t="shared" si="7"/>
        <v>5.6945568965291011</v>
      </c>
    </row>
    <row r="4" spans="1:19" x14ac:dyDescent="0.3">
      <c r="A4" s="1">
        <v>3</v>
      </c>
      <c r="B4" s="5">
        <v>0.51388888888888895</v>
      </c>
      <c r="C4" s="1" t="s">
        <v>19</v>
      </c>
      <c r="D4" s="1">
        <v>1</v>
      </c>
      <c r="E4" s="1">
        <v>10</v>
      </c>
      <c r="F4" s="1" t="s">
        <v>28</v>
      </c>
      <c r="G4" s="1">
        <v>60.92</v>
      </c>
      <c r="H4" s="1">
        <f>1+COUNTIFS(A:A,A4,G:G,"&gt;"&amp;G4)</f>
        <v>3</v>
      </c>
      <c r="I4" s="2">
        <f>AVERAGEIF(A:A,A4,G:G)</f>
        <v>48.749999999999993</v>
      </c>
      <c r="J4" s="2">
        <f t="shared" si="0"/>
        <v>12.170000000000009</v>
      </c>
      <c r="K4" s="2">
        <f t="shared" si="1"/>
        <v>102.17000000000002</v>
      </c>
      <c r="L4" s="2">
        <f t="shared" si="2"/>
        <v>459.5280571014062</v>
      </c>
      <c r="M4" s="2">
        <f>SUMIF(A:A,A4,L:L)</f>
        <v>2814.877063416845</v>
      </c>
      <c r="N4" s="3">
        <f t="shared" si="3"/>
        <v>0.16324977849782435</v>
      </c>
      <c r="O4" s="6">
        <f t="shared" si="4"/>
        <v>6.1255825839501963</v>
      </c>
      <c r="P4" s="3">
        <f t="shared" si="5"/>
        <v>0.16324977849782435</v>
      </c>
      <c r="Q4" s="3">
        <f>IF(ISNUMBER(P4),SUMIF(A:A,A4,P:P),"")</f>
        <v>0.94879446970248593</v>
      </c>
      <c r="R4" s="3">
        <f t="shared" si="6"/>
        <v>0.1720602129447642</v>
      </c>
      <c r="S4" s="7">
        <f t="shared" si="7"/>
        <v>5.8119188793578092</v>
      </c>
    </row>
    <row r="5" spans="1:19" x14ac:dyDescent="0.3">
      <c r="A5" s="1">
        <v>3</v>
      </c>
      <c r="B5" s="5">
        <v>0.51388888888888895</v>
      </c>
      <c r="C5" s="1" t="s">
        <v>19</v>
      </c>
      <c r="D5" s="1">
        <v>1</v>
      </c>
      <c r="E5" s="1">
        <v>5</v>
      </c>
      <c r="F5" s="1" t="s">
        <v>23</v>
      </c>
      <c r="G5" s="1">
        <v>51.34</v>
      </c>
      <c r="H5" s="1">
        <f>1+COUNTIFS(A:A,A5,G:G,"&gt;"&amp;G5)</f>
        <v>4</v>
      </c>
      <c r="I5" s="2">
        <f>AVERAGEIF(A:A,A5,G:G)</f>
        <v>48.749999999999993</v>
      </c>
      <c r="J5" s="2">
        <f t="shared" si="0"/>
        <v>2.5900000000000105</v>
      </c>
      <c r="K5" s="2">
        <f t="shared" si="1"/>
        <v>92.59</v>
      </c>
      <c r="L5" s="2">
        <f t="shared" si="2"/>
        <v>258.63039599129701</v>
      </c>
      <c r="M5" s="2">
        <f>SUMIF(A:A,A5,L:L)</f>
        <v>2814.877063416845</v>
      </c>
      <c r="N5" s="3">
        <f t="shared" si="3"/>
        <v>9.1879819318772635E-2</v>
      </c>
      <c r="O5" s="6">
        <f t="shared" si="4"/>
        <v>10.883782830814543</v>
      </c>
      <c r="P5" s="3">
        <f t="shared" si="5"/>
        <v>9.1879819318772635E-2</v>
      </c>
      <c r="Q5" s="3">
        <f>IF(ISNUMBER(P5),SUMIF(A:A,A5,P:P),"")</f>
        <v>0.94879446970248593</v>
      </c>
      <c r="R5" s="3">
        <f t="shared" si="6"/>
        <v>9.6838485312402217E-2</v>
      </c>
      <c r="S5" s="7">
        <f t="shared" si="7"/>
        <v>10.326472959319705</v>
      </c>
    </row>
    <row r="6" spans="1:19" x14ac:dyDescent="0.3">
      <c r="A6" s="1">
        <v>3</v>
      </c>
      <c r="B6" s="5">
        <v>0.51388888888888895</v>
      </c>
      <c r="C6" s="1" t="s">
        <v>19</v>
      </c>
      <c r="D6" s="1">
        <v>1</v>
      </c>
      <c r="E6" s="1">
        <v>11</v>
      </c>
      <c r="F6" s="1" t="s">
        <v>29</v>
      </c>
      <c r="G6" s="1">
        <v>51.11</v>
      </c>
      <c r="H6" s="1">
        <f>1+COUNTIFS(A:A,A6,G:G,"&gt;"&amp;G6)</f>
        <v>5</v>
      </c>
      <c r="I6" s="2">
        <f>AVERAGEIF(A:A,A6,G:G)</f>
        <v>48.749999999999993</v>
      </c>
      <c r="J6" s="2">
        <f t="shared" si="0"/>
        <v>2.3600000000000065</v>
      </c>
      <c r="K6" s="2">
        <f t="shared" si="1"/>
        <v>92.360000000000014</v>
      </c>
      <c r="L6" s="2">
        <f t="shared" si="2"/>
        <v>255.08581041945757</v>
      </c>
      <c r="M6" s="2">
        <f>SUMIF(A:A,A6,L:L)</f>
        <v>2814.877063416845</v>
      </c>
      <c r="N6" s="3">
        <f t="shared" si="3"/>
        <v>9.0620586502566852E-2</v>
      </c>
      <c r="O6" s="6">
        <f t="shared" si="4"/>
        <v>11.035020171400841</v>
      </c>
      <c r="P6" s="3">
        <f t="shared" si="5"/>
        <v>9.0620586502566852E-2</v>
      </c>
      <c r="Q6" s="3">
        <f>IF(ISNUMBER(P6),SUMIF(A:A,A6,P:P),"")</f>
        <v>0.94879446970248593</v>
      </c>
      <c r="R6" s="3">
        <f t="shared" si="6"/>
        <v>9.5511292905177667E-2</v>
      </c>
      <c r="S6" s="7">
        <f t="shared" si="7"/>
        <v>10.469966111680497</v>
      </c>
    </row>
    <row r="7" spans="1:19" x14ac:dyDescent="0.3">
      <c r="A7" s="1">
        <v>3</v>
      </c>
      <c r="B7" s="5">
        <v>0.51388888888888895</v>
      </c>
      <c r="C7" s="1" t="s">
        <v>19</v>
      </c>
      <c r="D7" s="1">
        <v>1</v>
      </c>
      <c r="E7" s="1">
        <v>8</v>
      </c>
      <c r="F7" s="1" t="s">
        <v>26</v>
      </c>
      <c r="G7" s="1">
        <v>50.34</v>
      </c>
      <c r="H7" s="1">
        <f>1+COUNTIFS(A:A,A7,G:G,"&gt;"&amp;G7)</f>
        <v>6</v>
      </c>
      <c r="I7" s="2">
        <f>AVERAGEIF(A:A,A7,G:G)</f>
        <v>48.749999999999993</v>
      </c>
      <c r="J7" s="2">
        <f t="shared" si="0"/>
        <v>1.5900000000000105</v>
      </c>
      <c r="K7" s="2">
        <f t="shared" si="1"/>
        <v>91.59</v>
      </c>
      <c r="L7" s="2">
        <f t="shared" si="2"/>
        <v>243.56893425145347</v>
      </c>
      <c r="M7" s="2">
        <f>SUMIF(A:A,A7,L:L)</f>
        <v>2814.877063416845</v>
      </c>
      <c r="N7" s="3">
        <f t="shared" si="3"/>
        <v>8.6529155186548981E-2</v>
      </c>
      <c r="O7" s="6">
        <f t="shared" si="4"/>
        <v>11.55679837442179</v>
      </c>
      <c r="P7" s="3">
        <f t="shared" si="5"/>
        <v>8.6529155186548981E-2</v>
      </c>
      <c r="Q7" s="3">
        <f>IF(ISNUMBER(P7),SUMIF(A:A,A7,P:P),"")</f>
        <v>0.94879446970248593</v>
      </c>
      <c r="R7" s="3">
        <f t="shared" si="6"/>
        <v>9.119905095323963E-2</v>
      </c>
      <c r="S7" s="7">
        <f t="shared" si="7"/>
        <v>10.965026385118072</v>
      </c>
    </row>
    <row r="8" spans="1:19" x14ac:dyDescent="0.3">
      <c r="A8" s="1">
        <v>3</v>
      </c>
      <c r="B8" s="5">
        <v>0.51388888888888895</v>
      </c>
      <c r="C8" s="1" t="s">
        <v>19</v>
      </c>
      <c r="D8" s="1">
        <v>1</v>
      </c>
      <c r="E8" s="1">
        <v>7</v>
      </c>
      <c r="F8" s="1" t="s">
        <v>25</v>
      </c>
      <c r="G8" s="1">
        <v>43.89</v>
      </c>
      <c r="H8" s="1">
        <f>1+COUNTIFS(A:A,A8,G:G,"&gt;"&amp;G8)</f>
        <v>7</v>
      </c>
      <c r="I8" s="2">
        <f>AVERAGEIF(A:A,A8,G:G)</f>
        <v>48.749999999999993</v>
      </c>
      <c r="J8" s="2">
        <f t="shared" si="0"/>
        <v>-4.8599999999999923</v>
      </c>
      <c r="K8" s="2">
        <f t="shared" si="1"/>
        <v>85.140000000000015</v>
      </c>
      <c r="L8" s="2">
        <f t="shared" si="2"/>
        <v>165.40549425093363</v>
      </c>
      <c r="M8" s="2">
        <f>SUMIF(A:A,A8,L:L)</f>
        <v>2814.877063416845</v>
      </c>
      <c r="N8" s="3">
        <f t="shared" si="3"/>
        <v>5.8761178738710451E-2</v>
      </c>
      <c r="O8" s="6">
        <f t="shared" si="4"/>
        <v>17.018038464589615</v>
      </c>
      <c r="P8" s="3">
        <f t="shared" si="5"/>
        <v>5.8761178738710451E-2</v>
      </c>
      <c r="Q8" s="3">
        <f>IF(ISNUMBER(P8),SUMIF(A:A,A8,P:P),"")</f>
        <v>0.94879446970248593</v>
      </c>
      <c r="R8" s="3">
        <f t="shared" si="6"/>
        <v>6.1932463368105664E-2</v>
      </c>
      <c r="S8" s="7">
        <f t="shared" si="7"/>
        <v>16.146620780386812</v>
      </c>
    </row>
    <row r="9" spans="1:19" x14ac:dyDescent="0.3">
      <c r="A9" s="1">
        <v>3</v>
      </c>
      <c r="B9" s="5">
        <v>0.51388888888888895</v>
      </c>
      <c r="C9" s="1" t="s">
        <v>19</v>
      </c>
      <c r="D9" s="1">
        <v>1</v>
      </c>
      <c r="E9" s="1">
        <v>1</v>
      </c>
      <c r="F9" s="1" t="s">
        <v>20</v>
      </c>
      <c r="G9" s="1">
        <v>41.54</v>
      </c>
      <c r="H9" s="1">
        <f>1+COUNTIFS(A:A,A9,G:G,"&gt;"&amp;G9)</f>
        <v>8</v>
      </c>
      <c r="I9" s="2">
        <f>AVERAGEIF(A:A,A9,G:G)</f>
        <v>48.749999999999993</v>
      </c>
      <c r="J9" s="2">
        <f t="shared" si="0"/>
        <v>-7.2099999999999937</v>
      </c>
      <c r="K9" s="2">
        <f t="shared" si="1"/>
        <v>82.79</v>
      </c>
      <c r="L9" s="2">
        <f t="shared" si="2"/>
        <v>143.65290385300591</v>
      </c>
      <c r="M9" s="2">
        <f>SUMIF(A:A,A9,L:L)</f>
        <v>2814.877063416845</v>
      </c>
      <c r="N9" s="3">
        <f t="shared" si="3"/>
        <v>5.1033455677326277E-2</v>
      </c>
      <c r="O9" s="6">
        <f t="shared" si="4"/>
        <v>19.594988948480935</v>
      </c>
      <c r="P9" s="3">
        <f t="shared" si="5"/>
        <v>5.1033455677326277E-2</v>
      </c>
      <c r="Q9" s="3">
        <f>IF(ISNUMBER(P9),SUMIF(A:A,A9,P:P),"")</f>
        <v>0.94879446970248593</v>
      </c>
      <c r="R9" s="3">
        <f t="shared" si="6"/>
        <v>5.3787682482307121E-2</v>
      </c>
      <c r="S9" s="7">
        <f t="shared" si="7"/>
        <v>18.59161714820004</v>
      </c>
    </row>
    <row r="10" spans="1:19" x14ac:dyDescent="0.3">
      <c r="A10" s="1">
        <v>3</v>
      </c>
      <c r="B10" s="5">
        <v>0.51388888888888895</v>
      </c>
      <c r="C10" s="1" t="s">
        <v>19</v>
      </c>
      <c r="D10" s="1">
        <v>1</v>
      </c>
      <c r="E10" s="1">
        <v>3</v>
      </c>
      <c r="F10" s="1" t="s">
        <v>21</v>
      </c>
      <c r="G10" s="1">
        <v>32.25</v>
      </c>
      <c r="H10" s="1">
        <f>1+COUNTIFS(A:A,A10,G:G,"&gt;"&amp;G10)</f>
        <v>9</v>
      </c>
      <c r="I10" s="2">
        <f>AVERAGEIF(A:A,A10,G:G)</f>
        <v>48.749999999999993</v>
      </c>
      <c r="J10" s="2">
        <f t="shared" si="0"/>
        <v>-16.499999999999993</v>
      </c>
      <c r="K10" s="2">
        <f t="shared" si="1"/>
        <v>73.5</v>
      </c>
      <c r="L10" s="2">
        <f t="shared" si="2"/>
        <v>82.269463504201681</v>
      </c>
      <c r="M10" s="2">
        <f>SUMIF(A:A,A10,L:L)</f>
        <v>2814.877063416845</v>
      </c>
      <c r="N10" s="3">
        <f t="shared" si="3"/>
        <v>2.9226663065824516E-2</v>
      </c>
      <c r="O10" s="6">
        <f t="shared" si="4"/>
        <v>34.215332682619028</v>
      </c>
      <c r="P10" s="3" t="str">
        <f t="shared" si="5"/>
        <v/>
      </c>
      <c r="Q10" s="3" t="str">
        <f>IF(ISNUMBER(P10),SUMIF(A:A,A10,P:P),"")</f>
        <v/>
      </c>
      <c r="R10" s="3" t="str">
        <f t="shared" si="6"/>
        <v/>
      </c>
      <c r="S10" s="7" t="str">
        <f t="shared" si="7"/>
        <v/>
      </c>
    </row>
    <row r="11" spans="1:19" x14ac:dyDescent="0.3">
      <c r="A11" s="1">
        <v>3</v>
      </c>
      <c r="B11" s="5">
        <v>0.51388888888888895</v>
      </c>
      <c r="C11" s="1" t="s">
        <v>19</v>
      </c>
      <c r="D11" s="1">
        <v>1</v>
      </c>
      <c r="E11" s="1">
        <v>9</v>
      </c>
      <c r="F11" s="1" t="s">
        <v>27</v>
      </c>
      <c r="G11" s="1">
        <v>27.5</v>
      </c>
      <c r="H11" s="1">
        <f>1+COUNTIFS(A:A,A11,G:G,"&gt;"&amp;G11)</f>
        <v>10</v>
      </c>
      <c r="I11" s="2">
        <f>AVERAGEIF(A:A,A11,G:G)</f>
        <v>48.749999999999993</v>
      </c>
      <c r="J11" s="2">
        <f t="shared" si="0"/>
        <v>-21.249999999999993</v>
      </c>
      <c r="K11" s="2">
        <f t="shared" si="1"/>
        <v>68.75</v>
      </c>
      <c r="L11" s="2">
        <f t="shared" si="2"/>
        <v>61.867809250367884</v>
      </c>
      <c r="M11" s="2">
        <f>SUMIF(A:A,A11,L:L)</f>
        <v>2814.877063416845</v>
      </c>
      <c r="N11" s="3">
        <f t="shared" si="3"/>
        <v>2.1978867231689864E-2</v>
      </c>
      <c r="O11" s="6">
        <f t="shared" si="4"/>
        <v>45.498250180890423</v>
      </c>
      <c r="P11" s="3" t="str">
        <f t="shared" si="5"/>
        <v/>
      </c>
      <c r="Q11" s="3" t="str">
        <f>IF(ISNUMBER(P11),SUMIF(A:A,A11,P:P),"")</f>
        <v/>
      </c>
      <c r="R11" s="3" t="str">
        <f t="shared" si="6"/>
        <v/>
      </c>
      <c r="S11" s="7" t="str">
        <f t="shared" si="7"/>
        <v/>
      </c>
    </row>
    <row r="12" spans="1:19" x14ac:dyDescent="0.3">
      <c r="A12" s="1">
        <v>5</v>
      </c>
      <c r="B12" s="5">
        <v>0.53819444444444442</v>
      </c>
      <c r="C12" s="1" t="s">
        <v>19</v>
      </c>
      <c r="D12" s="1">
        <v>2</v>
      </c>
      <c r="E12" s="1">
        <v>1</v>
      </c>
      <c r="F12" s="1" t="s">
        <v>30</v>
      </c>
      <c r="G12" s="1">
        <v>73.489999999999995</v>
      </c>
      <c r="H12" s="1">
        <f>1+COUNTIFS(A:A,A12,G:G,"&gt;"&amp;G12)</f>
        <v>1</v>
      </c>
      <c r="I12" s="2">
        <f>AVERAGEIF(A:A,A12,G:G)</f>
        <v>46.107272727272722</v>
      </c>
      <c r="J12" s="2">
        <f t="shared" si="0"/>
        <v>27.382727272727273</v>
      </c>
      <c r="K12" s="2">
        <f t="shared" si="1"/>
        <v>117.38272727272727</v>
      </c>
      <c r="L12" s="2">
        <f t="shared" si="2"/>
        <v>1144.7752818842289</v>
      </c>
      <c r="M12" s="2">
        <f>SUMIF(A:A,A12,L:L)</f>
        <v>3611.8163592405467</v>
      </c>
      <c r="N12" s="3">
        <f t="shared" si="3"/>
        <v>0.31695279272862581</v>
      </c>
      <c r="O12" s="6">
        <f t="shared" si="4"/>
        <v>3.1550439779724471</v>
      </c>
      <c r="P12" s="3">
        <f t="shared" si="5"/>
        <v>0.31695279272862581</v>
      </c>
      <c r="Q12" s="3">
        <f>IF(ISNUMBER(P12),SUMIF(A:A,A12,P:P),"")</f>
        <v>0.8615314677583864</v>
      </c>
      <c r="R12" s="3">
        <f t="shared" si="6"/>
        <v>0.36789462090491415</v>
      </c>
      <c r="S12" s="7">
        <f t="shared" si="7"/>
        <v>2.71816966918486</v>
      </c>
    </row>
    <row r="13" spans="1:19" x14ac:dyDescent="0.3">
      <c r="A13" s="1">
        <v>5</v>
      </c>
      <c r="B13" s="5">
        <v>0.53819444444444442</v>
      </c>
      <c r="C13" s="1" t="s">
        <v>19</v>
      </c>
      <c r="D13" s="1">
        <v>2</v>
      </c>
      <c r="E13" s="1">
        <v>11</v>
      </c>
      <c r="F13" s="1" t="s">
        <v>38</v>
      </c>
      <c r="G13" s="1">
        <v>59.05</v>
      </c>
      <c r="H13" s="1">
        <f>1+COUNTIFS(A:A,A13,G:G,"&gt;"&amp;G13)</f>
        <v>2</v>
      </c>
      <c r="I13" s="2">
        <f>AVERAGEIF(A:A,A13,G:G)</f>
        <v>46.107272727272722</v>
      </c>
      <c r="J13" s="2">
        <f t="shared" si="0"/>
        <v>12.942727272727275</v>
      </c>
      <c r="K13" s="2">
        <f t="shared" si="1"/>
        <v>102.94272727272727</v>
      </c>
      <c r="L13" s="2">
        <f t="shared" si="2"/>
        <v>481.33506882180842</v>
      </c>
      <c r="M13" s="2">
        <f>SUMIF(A:A,A13,L:L)</f>
        <v>3611.8163592405467</v>
      </c>
      <c r="N13" s="3">
        <f t="shared" si="3"/>
        <v>0.13326676135965515</v>
      </c>
      <c r="O13" s="6">
        <f t="shared" si="4"/>
        <v>7.503746544130677</v>
      </c>
      <c r="P13" s="3">
        <f t="shared" si="5"/>
        <v>0.13326676135965515</v>
      </c>
      <c r="Q13" s="3">
        <f>IF(ISNUMBER(P13),SUMIF(A:A,A13,P:P),"")</f>
        <v>0.8615314677583864</v>
      </c>
      <c r="R13" s="3">
        <f t="shared" si="6"/>
        <v>0.15468588942711653</v>
      </c>
      <c r="S13" s="7">
        <f t="shared" si="7"/>
        <v>6.4647137738518214</v>
      </c>
    </row>
    <row r="14" spans="1:19" x14ac:dyDescent="0.3">
      <c r="A14" s="1">
        <v>5</v>
      </c>
      <c r="B14" s="5">
        <v>0.53819444444444442</v>
      </c>
      <c r="C14" s="1" t="s">
        <v>19</v>
      </c>
      <c r="D14" s="1">
        <v>2</v>
      </c>
      <c r="E14" s="1">
        <v>12</v>
      </c>
      <c r="F14" s="1" t="s">
        <v>39</v>
      </c>
      <c r="G14" s="1">
        <v>58.66</v>
      </c>
      <c r="H14" s="1">
        <f>1+COUNTIFS(A:A,A14,G:G,"&gt;"&amp;G14)</f>
        <v>3</v>
      </c>
      <c r="I14" s="2">
        <f>AVERAGEIF(A:A,A14,G:G)</f>
        <v>46.107272727272722</v>
      </c>
      <c r="J14" s="2">
        <f t="shared" si="0"/>
        <v>12.552727272727275</v>
      </c>
      <c r="K14" s="2">
        <f t="shared" si="1"/>
        <v>102.55272727272728</v>
      </c>
      <c r="L14" s="2">
        <f t="shared" si="2"/>
        <v>470.20258622826771</v>
      </c>
      <c r="M14" s="2">
        <f>SUMIF(A:A,A14,L:L)</f>
        <v>3611.8163592405467</v>
      </c>
      <c r="N14" s="3">
        <f t="shared" si="3"/>
        <v>0.13018452198581235</v>
      </c>
      <c r="O14" s="6">
        <f t="shared" si="4"/>
        <v>7.6814047073044609</v>
      </c>
      <c r="P14" s="3">
        <f t="shared" si="5"/>
        <v>0.13018452198581235</v>
      </c>
      <c r="Q14" s="3">
        <f>IF(ISNUMBER(P14),SUMIF(A:A,A14,P:P),"")</f>
        <v>0.8615314677583864</v>
      </c>
      <c r="R14" s="3">
        <f t="shared" si="6"/>
        <v>0.15110826111150494</v>
      </c>
      <c r="S14" s="7">
        <f t="shared" si="7"/>
        <v>6.6177718719301906</v>
      </c>
    </row>
    <row r="15" spans="1:19" x14ac:dyDescent="0.3">
      <c r="A15" s="1">
        <v>5</v>
      </c>
      <c r="B15" s="5">
        <v>0.53819444444444442</v>
      </c>
      <c r="C15" s="1" t="s">
        <v>19</v>
      </c>
      <c r="D15" s="1">
        <v>2</v>
      </c>
      <c r="E15" s="1">
        <v>9</v>
      </c>
      <c r="F15" s="1" t="s">
        <v>36</v>
      </c>
      <c r="G15" s="1">
        <v>55.83</v>
      </c>
      <c r="H15" s="1">
        <f>1+COUNTIFS(A:A,A15,G:G,"&gt;"&amp;G15)</f>
        <v>4</v>
      </c>
      <c r="I15" s="2">
        <f>AVERAGEIF(A:A,A15,G:G)</f>
        <v>46.107272727272722</v>
      </c>
      <c r="J15" s="2">
        <f t="shared" si="0"/>
        <v>9.7227272727272762</v>
      </c>
      <c r="K15" s="2">
        <f t="shared" si="1"/>
        <v>99.722727272727269</v>
      </c>
      <c r="L15" s="2">
        <f t="shared" si="2"/>
        <v>396.7727252835478</v>
      </c>
      <c r="M15" s="2">
        <f>SUMIF(A:A,A15,L:L)</f>
        <v>3611.8163592405467</v>
      </c>
      <c r="N15" s="3">
        <f t="shared" si="3"/>
        <v>0.10985406948180966</v>
      </c>
      <c r="O15" s="6">
        <f t="shared" si="4"/>
        <v>9.1029854853541536</v>
      </c>
      <c r="P15" s="3">
        <f t="shared" si="5"/>
        <v>0.10985406948180966</v>
      </c>
      <c r="Q15" s="3">
        <f>IF(ISNUMBER(P15),SUMIF(A:A,A15,P:P),"")</f>
        <v>0.8615314677583864</v>
      </c>
      <c r="R15" s="3">
        <f t="shared" si="6"/>
        <v>0.12751022289138006</v>
      </c>
      <c r="S15" s="7">
        <f t="shared" si="7"/>
        <v>7.8425084461804513</v>
      </c>
    </row>
    <row r="16" spans="1:19" x14ac:dyDescent="0.3">
      <c r="A16" s="1">
        <v>5</v>
      </c>
      <c r="B16" s="5">
        <v>0.53819444444444442</v>
      </c>
      <c r="C16" s="1" t="s">
        <v>19</v>
      </c>
      <c r="D16" s="1">
        <v>2</v>
      </c>
      <c r="E16" s="1">
        <v>2</v>
      </c>
      <c r="F16" s="1" t="s">
        <v>31</v>
      </c>
      <c r="G16" s="1">
        <v>54.46</v>
      </c>
      <c r="H16" s="1">
        <f>1+COUNTIFS(A:A,A16,G:G,"&gt;"&amp;G16)</f>
        <v>5</v>
      </c>
      <c r="I16" s="2">
        <f>AVERAGEIF(A:A,A16,G:G)</f>
        <v>46.107272727272722</v>
      </c>
      <c r="J16" s="2">
        <f t="shared" si="0"/>
        <v>8.3527272727272788</v>
      </c>
      <c r="K16" s="2">
        <f t="shared" si="1"/>
        <v>98.352727272727279</v>
      </c>
      <c r="L16" s="2">
        <f t="shared" si="2"/>
        <v>365.46248597233108</v>
      </c>
      <c r="M16" s="2">
        <f>SUMIF(A:A,A16,L:L)</f>
        <v>3611.8163592405467</v>
      </c>
      <c r="N16" s="3">
        <f t="shared" si="3"/>
        <v>0.10118523469149371</v>
      </c>
      <c r="O16" s="6">
        <f t="shared" si="4"/>
        <v>9.8828648571990367</v>
      </c>
      <c r="P16" s="3">
        <f t="shared" si="5"/>
        <v>0.10118523469149371</v>
      </c>
      <c r="Q16" s="3">
        <f>IF(ISNUMBER(P16),SUMIF(A:A,A16,P:P),"")</f>
        <v>0.8615314677583864</v>
      </c>
      <c r="R16" s="3">
        <f t="shared" si="6"/>
        <v>0.11744810082766562</v>
      </c>
      <c r="S16" s="7">
        <f t="shared" si="7"/>
        <v>8.5143990660804612</v>
      </c>
    </row>
    <row r="17" spans="1:19" x14ac:dyDescent="0.3">
      <c r="A17" s="1">
        <v>5</v>
      </c>
      <c r="B17" s="5">
        <v>0.53819444444444442</v>
      </c>
      <c r="C17" s="1" t="s">
        <v>19</v>
      </c>
      <c r="D17" s="1">
        <v>2</v>
      </c>
      <c r="E17" s="1">
        <v>6</v>
      </c>
      <c r="F17" s="1" t="s">
        <v>35</v>
      </c>
      <c r="G17" s="1">
        <v>48.34</v>
      </c>
      <c r="H17" s="1">
        <f>1+COUNTIFS(A:A,A17,G:G,"&gt;"&amp;G17)</f>
        <v>6</v>
      </c>
      <c r="I17" s="2">
        <f>AVERAGEIF(A:A,A17,G:G)</f>
        <v>46.107272727272722</v>
      </c>
      <c r="J17" s="2">
        <f t="shared" si="0"/>
        <v>2.2327272727272813</v>
      </c>
      <c r="K17" s="2">
        <f t="shared" si="1"/>
        <v>92.232727272727288</v>
      </c>
      <c r="L17" s="2">
        <f t="shared" si="2"/>
        <v>253.14530106007621</v>
      </c>
      <c r="M17" s="2">
        <f>SUMIF(A:A,A17,L:L)</f>
        <v>3611.8163592405467</v>
      </c>
      <c r="N17" s="3">
        <f t="shared" si="3"/>
        <v>7.0088087510989855E-2</v>
      </c>
      <c r="O17" s="6">
        <f t="shared" si="4"/>
        <v>14.267759836408711</v>
      </c>
      <c r="P17" s="3">
        <f t="shared" si="5"/>
        <v>7.0088087510989855E-2</v>
      </c>
      <c r="Q17" s="3">
        <f>IF(ISNUMBER(P17),SUMIF(A:A,A17,P:P),"")</f>
        <v>0.8615314677583864</v>
      </c>
      <c r="R17" s="3">
        <f t="shared" si="6"/>
        <v>8.135290483741893E-2</v>
      </c>
      <c r="S17" s="7">
        <f t="shared" si="7"/>
        <v>12.292124073485351</v>
      </c>
    </row>
    <row r="18" spans="1:19" x14ac:dyDescent="0.3">
      <c r="A18" s="1">
        <v>5</v>
      </c>
      <c r="B18" s="5">
        <v>0.53819444444444442</v>
      </c>
      <c r="C18" s="1" t="s">
        <v>19</v>
      </c>
      <c r="D18" s="1">
        <v>2</v>
      </c>
      <c r="E18" s="1">
        <v>4</v>
      </c>
      <c r="F18" s="1" t="s">
        <v>33</v>
      </c>
      <c r="G18" s="1">
        <v>37.74</v>
      </c>
      <c r="H18" s="1">
        <f>1+COUNTIFS(A:A,A18,G:G,"&gt;"&amp;G18)</f>
        <v>7</v>
      </c>
      <c r="I18" s="2">
        <f>AVERAGEIF(A:A,A18,G:G)</f>
        <v>46.107272727272722</v>
      </c>
      <c r="J18" s="2">
        <f t="shared" si="0"/>
        <v>-8.3672727272727201</v>
      </c>
      <c r="K18" s="2">
        <f t="shared" si="1"/>
        <v>81.63272727272728</v>
      </c>
      <c r="L18" s="2">
        <f t="shared" si="2"/>
        <v>134.01659510682319</v>
      </c>
      <c r="M18" s="2">
        <f>SUMIF(A:A,A18,L:L)</f>
        <v>3611.8163592405467</v>
      </c>
      <c r="N18" s="3">
        <f t="shared" si="3"/>
        <v>3.7105041280394095E-2</v>
      </c>
      <c r="O18" s="6">
        <f t="shared" si="4"/>
        <v>26.950515765317022</v>
      </c>
      <c r="P18" s="3" t="str">
        <f t="shared" si="5"/>
        <v/>
      </c>
      <c r="Q18" s="3" t="str">
        <f>IF(ISNUMBER(P18),SUMIF(A:A,A18,P:P),"")</f>
        <v/>
      </c>
      <c r="R18" s="3" t="str">
        <f t="shared" si="6"/>
        <v/>
      </c>
      <c r="S18" s="7" t="str">
        <f t="shared" si="7"/>
        <v/>
      </c>
    </row>
    <row r="19" spans="1:19" x14ac:dyDescent="0.3">
      <c r="A19" s="1">
        <v>5</v>
      </c>
      <c r="B19" s="5">
        <v>0.53819444444444442</v>
      </c>
      <c r="C19" s="1" t="s">
        <v>19</v>
      </c>
      <c r="D19" s="1">
        <v>2</v>
      </c>
      <c r="E19" s="1">
        <v>10</v>
      </c>
      <c r="F19" s="1" t="s">
        <v>37</v>
      </c>
      <c r="G19" s="1">
        <v>37.200000000000003</v>
      </c>
      <c r="H19" s="1">
        <f>1+COUNTIFS(A:A,A19,G:G,"&gt;"&amp;G19)</f>
        <v>8</v>
      </c>
      <c r="I19" s="2">
        <f>AVERAGEIF(A:A,A19,G:G)</f>
        <v>46.107272727272722</v>
      </c>
      <c r="J19" s="2">
        <f t="shared" si="0"/>
        <v>-8.9072727272727192</v>
      </c>
      <c r="K19" s="2">
        <f t="shared" si="1"/>
        <v>81.092727272727274</v>
      </c>
      <c r="L19" s="2">
        <f t="shared" si="2"/>
        <v>129.74404646930552</v>
      </c>
      <c r="M19" s="2">
        <f>SUMIF(A:A,A19,L:L)</f>
        <v>3611.8163592405467</v>
      </c>
      <c r="N19" s="3">
        <f t="shared" si="3"/>
        <v>3.5922104992233514E-2</v>
      </c>
      <c r="O19" s="6">
        <f t="shared" si="4"/>
        <v>27.838012282860472</v>
      </c>
      <c r="P19" s="3" t="str">
        <f t="shared" si="5"/>
        <v/>
      </c>
      <c r="Q19" s="3" t="str">
        <f>IF(ISNUMBER(P19),SUMIF(A:A,A19,P:P),"")</f>
        <v/>
      </c>
      <c r="R19" s="3" t="str">
        <f t="shared" si="6"/>
        <v/>
      </c>
      <c r="S19" s="7" t="str">
        <f t="shared" si="7"/>
        <v/>
      </c>
    </row>
    <row r="20" spans="1:19" x14ac:dyDescent="0.3">
      <c r="A20" s="1">
        <v>5</v>
      </c>
      <c r="B20" s="5">
        <v>0.53819444444444442</v>
      </c>
      <c r="C20" s="1" t="s">
        <v>19</v>
      </c>
      <c r="D20" s="1">
        <v>2</v>
      </c>
      <c r="E20" s="1">
        <v>5</v>
      </c>
      <c r="F20" s="1" t="s">
        <v>34</v>
      </c>
      <c r="G20" s="1">
        <v>33.729999999999997</v>
      </c>
      <c r="H20" s="1">
        <f>1+COUNTIFS(A:A,A20,G:G,"&gt;"&amp;G20)</f>
        <v>9</v>
      </c>
      <c r="I20" s="2">
        <f>AVERAGEIF(A:A,A20,G:G)</f>
        <v>46.107272727272722</v>
      </c>
      <c r="J20" s="2">
        <f t="shared" si="0"/>
        <v>-12.377272727272725</v>
      </c>
      <c r="K20" s="2">
        <f t="shared" si="1"/>
        <v>77.622727272727275</v>
      </c>
      <c r="L20" s="2">
        <f t="shared" si="2"/>
        <v>105.35795381578806</v>
      </c>
      <c r="M20" s="2">
        <f>SUMIF(A:A,A20,L:L)</f>
        <v>3611.8163592405467</v>
      </c>
      <c r="N20" s="3">
        <f t="shared" si="3"/>
        <v>2.9170351794392334E-2</v>
      </c>
      <c r="O20" s="6">
        <f t="shared" si="4"/>
        <v>34.281382927724529</v>
      </c>
      <c r="P20" s="3" t="str">
        <f t="shared" si="5"/>
        <v/>
      </c>
      <c r="Q20" s="3" t="str">
        <f>IF(ISNUMBER(P20),SUMIF(A:A,A20,P:P),"")</f>
        <v/>
      </c>
      <c r="R20" s="3" t="str">
        <f t="shared" si="6"/>
        <v/>
      </c>
      <c r="S20" s="7" t="str">
        <f t="shared" si="7"/>
        <v/>
      </c>
    </row>
    <row r="21" spans="1:19" x14ac:dyDescent="0.3">
      <c r="A21" s="1">
        <v>5</v>
      </c>
      <c r="B21" s="5">
        <v>0.53819444444444442</v>
      </c>
      <c r="C21" s="1" t="s">
        <v>19</v>
      </c>
      <c r="D21" s="1">
        <v>2</v>
      </c>
      <c r="E21" s="1">
        <v>3</v>
      </c>
      <c r="F21" s="1" t="s">
        <v>32</v>
      </c>
      <c r="G21" s="1">
        <v>31.44</v>
      </c>
      <c r="H21" s="1">
        <f>1+COUNTIFS(A:A,A21,G:G,"&gt;"&amp;G21)</f>
        <v>10</v>
      </c>
      <c r="I21" s="2">
        <f>AVERAGEIF(A:A,A21,G:G)</f>
        <v>46.107272727272722</v>
      </c>
      <c r="J21" s="2">
        <f t="shared" si="0"/>
        <v>-14.667272727272721</v>
      </c>
      <c r="K21" s="2">
        <f t="shared" si="1"/>
        <v>75.332727272727283</v>
      </c>
      <c r="L21" s="2">
        <f t="shared" si="2"/>
        <v>91.832258562583746</v>
      </c>
      <c r="M21" s="2">
        <f>SUMIF(A:A,A21,L:L)</f>
        <v>3611.8163592405467</v>
      </c>
      <c r="N21" s="3">
        <f t="shared" si="3"/>
        <v>2.5425506013792249E-2</v>
      </c>
      <c r="O21" s="6">
        <f t="shared" si="4"/>
        <v>39.330583999293573</v>
      </c>
      <c r="P21" s="3" t="str">
        <f t="shared" si="5"/>
        <v/>
      </c>
      <c r="Q21" s="3" t="str">
        <f>IF(ISNUMBER(P21),SUMIF(A:A,A21,P:P),"")</f>
        <v/>
      </c>
      <c r="R21" s="3" t="str">
        <f t="shared" si="6"/>
        <v/>
      </c>
      <c r="S21" s="7" t="str">
        <f t="shared" si="7"/>
        <v/>
      </c>
    </row>
    <row r="22" spans="1:19" x14ac:dyDescent="0.3">
      <c r="A22" s="1">
        <v>5</v>
      </c>
      <c r="B22" s="5">
        <v>0.53819444444444442</v>
      </c>
      <c r="C22" s="1" t="s">
        <v>19</v>
      </c>
      <c r="D22" s="1">
        <v>2</v>
      </c>
      <c r="E22" s="1">
        <v>13</v>
      </c>
      <c r="F22" s="1" t="s">
        <v>40</v>
      </c>
      <c r="G22" s="1">
        <v>17.239999999999998</v>
      </c>
      <c r="H22" s="1">
        <f>1+COUNTIFS(A:A,A22,G:G,"&gt;"&amp;G22)</f>
        <v>11</v>
      </c>
      <c r="I22" s="2">
        <f>AVERAGEIF(A:A,A22,G:G)</f>
        <v>46.107272727272722</v>
      </c>
      <c r="J22" s="2">
        <f t="shared" si="0"/>
        <v>-28.867272727272724</v>
      </c>
      <c r="K22" s="2">
        <f t="shared" si="1"/>
        <v>61.13272727272728</v>
      </c>
      <c r="L22" s="2">
        <f t="shared" si="2"/>
        <v>39.172056035785417</v>
      </c>
      <c r="M22" s="2">
        <f>SUMIF(A:A,A22,L:L)</f>
        <v>3611.8163592405467</v>
      </c>
      <c r="N22" s="3">
        <f t="shared" si="3"/>
        <v>1.084552816080109E-2</v>
      </c>
      <c r="O22" s="6">
        <f t="shared" si="4"/>
        <v>92.203900554543068</v>
      </c>
      <c r="P22" s="3" t="str">
        <f t="shared" si="5"/>
        <v/>
      </c>
      <c r="Q22" s="3" t="str">
        <f>IF(ISNUMBER(P22),SUMIF(A:A,A22,P:P),"")</f>
        <v/>
      </c>
      <c r="R22" s="3" t="str">
        <f t="shared" si="6"/>
        <v/>
      </c>
      <c r="S22" s="7" t="str">
        <f t="shared" si="7"/>
        <v/>
      </c>
    </row>
    <row r="23" spans="1:19" x14ac:dyDescent="0.3">
      <c r="A23" s="1">
        <v>11</v>
      </c>
      <c r="B23" s="5">
        <v>0.61458333333333337</v>
      </c>
      <c r="C23" s="1" t="s">
        <v>19</v>
      </c>
      <c r="D23" s="1">
        <v>5</v>
      </c>
      <c r="E23" s="1">
        <v>3</v>
      </c>
      <c r="F23" s="1" t="s">
        <v>43</v>
      </c>
      <c r="G23" s="1">
        <v>68.58</v>
      </c>
      <c r="H23" s="1">
        <f>1+COUNTIFS(A:A,A23,G:G,"&gt;"&amp;G23)</f>
        <v>1</v>
      </c>
      <c r="I23" s="2">
        <f>AVERAGEIF(A:A,A23,G:G)</f>
        <v>50.478999999999999</v>
      </c>
      <c r="J23" s="2">
        <f t="shared" ref="J23:J25" si="8">G23-I23</f>
        <v>18.100999999999999</v>
      </c>
      <c r="K23" s="2">
        <f t="shared" ref="K23:K25" si="9">90+J23</f>
        <v>108.101</v>
      </c>
      <c r="L23" s="2">
        <f t="shared" ref="L23:L25" si="10">EXP(0.06*K23)</f>
        <v>655.93388578452402</v>
      </c>
      <c r="M23" s="2">
        <f>SUMIF(A:A,A23,L:L)</f>
        <v>2848.4172172824519</v>
      </c>
      <c r="N23" s="3">
        <f t="shared" ref="N23:N25" si="11">L23/M23</f>
        <v>0.23028012954166924</v>
      </c>
      <c r="O23" s="6">
        <f t="shared" ref="O23:O25" si="12">1/N23</f>
        <v>4.3425370742595915</v>
      </c>
      <c r="P23" s="3">
        <f t="shared" ref="P23:P25" si="13">IF(O23&gt;21,"",N23)</f>
        <v>0.23028012954166924</v>
      </c>
      <c r="Q23" s="3">
        <f>IF(ISNUMBER(P23),SUMIF(A:A,A23,P:P),"")</f>
        <v>0.95962914835371371</v>
      </c>
      <c r="R23" s="3">
        <f t="shared" ref="R23:R25" si="14">IFERROR(P23*(1/Q23),"")</f>
        <v>0.23996783542551309</v>
      </c>
      <c r="S23" s="7">
        <f t="shared" ref="S23:S25" si="15">IFERROR(1/R23,"")</f>
        <v>4.1672251542661591</v>
      </c>
    </row>
    <row r="24" spans="1:19" x14ac:dyDescent="0.3">
      <c r="A24" s="1">
        <v>11</v>
      </c>
      <c r="B24" s="5">
        <v>0.61458333333333337</v>
      </c>
      <c r="C24" s="1" t="s">
        <v>19</v>
      </c>
      <c r="D24" s="1">
        <v>5</v>
      </c>
      <c r="E24" s="1">
        <v>7</v>
      </c>
      <c r="F24" s="1" t="s">
        <v>47</v>
      </c>
      <c r="G24" s="1">
        <v>60.75</v>
      </c>
      <c r="H24" s="1">
        <f>1+COUNTIFS(A:A,A24,G:G,"&gt;"&amp;G24)</f>
        <v>2</v>
      </c>
      <c r="I24" s="2">
        <f>AVERAGEIF(A:A,A24,G:G)</f>
        <v>50.478999999999999</v>
      </c>
      <c r="J24" s="2">
        <f t="shared" si="8"/>
        <v>10.271000000000001</v>
      </c>
      <c r="K24" s="2">
        <f t="shared" si="9"/>
        <v>100.271</v>
      </c>
      <c r="L24" s="2">
        <f t="shared" si="10"/>
        <v>410.04216669185553</v>
      </c>
      <c r="M24" s="2">
        <f>SUMIF(A:A,A24,L:L)</f>
        <v>2848.4172172824519</v>
      </c>
      <c r="N24" s="3">
        <f t="shared" si="11"/>
        <v>0.14395439130334231</v>
      </c>
      <c r="O24" s="6">
        <f t="shared" si="12"/>
        <v>6.9466446347773356</v>
      </c>
      <c r="P24" s="3">
        <f t="shared" si="13"/>
        <v>0.14395439130334231</v>
      </c>
      <c r="Q24" s="3">
        <f>IF(ISNUMBER(P24),SUMIF(A:A,A24,P:P),"")</f>
        <v>0.95962914835371371</v>
      </c>
      <c r="R24" s="3">
        <f t="shared" si="14"/>
        <v>0.15001044054393559</v>
      </c>
      <c r="S24" s="7">
        <f t="shared" si="15"/>
        <v>6.6662026747872689</v>
      </c>
    </row>
    <row r="25" spans="1:19" x14ac:dyDescent="0.3">
      <c r="A25" s="1">
        <v>11</v>
      </c>
      <c r="B25" s="5">
        <v>0.61458333333333337</v>
      </c>
      <c r="C25" s="1" t="s">
        <v>19</v>
      </c>
      <c r="D25" s="1">
        <v>5</v>
      </c>
      <c r="E25" s="1">
        <v>4</v>
      </c>
      <c r="F25" s="1" t="s">
        <v>44</v>
      </c>
      <c r="G25" s="1">
        <v>58.56</v>
      </c>
      <c r="H25" s="1">
        <f>1+COUNTIFS(A:A,A25,G:G,"&gt;"&amp;G25)</f>
        <v>3</v>
      </c>
      <c r="I25" s="2">
        <f>AVERAGEIF(A:A,A25,G:G)</f>
        <v>50.478999999999999</v>
      </c>
      <c r="J25" s="2">
        <f t="shared" si="8"/>
        <v>8.0810000000000031</v>
      </c>
      <c r="K25" s="2">
        <f t="shared" si="9"/>
        <v>98.081000000000003</v>
      </c>
      <c r="L25" s="2">
        <f t="shared" si="10"/>
        <v>359.55242713302778</v>
      </c>
      <c r="M25" s="2">
        <f>SUMIF(A:A,A25,L:L)</f>
        <v>2848.4172172824519</v>
      </c>
      <c r="N25" s="3">
        <f t="shared" si="11"/>
        <v>0.12622884911363538</v>
      </c>
      <c r="O25" s="6">
        <f t="shared" si="12"/>
        <v>7.9221192858992708</v>
      </c>
      <c r="P25" s="3">
        <f t="shared" si="13"/>
        <v>0.12622884911363538</v>
      </c>
      <c r="Q25" s="3">
        <f>IF(ISNUMBER(P25),SUMIF(A:A,A25,P:P),"")</f>
        <v>0.95962914835371371</v>
      </c>
      <c r="R25" s="3">
        <f t="shared" si="14"/>
        <v>0.13153919858539787</v>
      </c>
      <c r="S25" s="7">
        <f t="shared" si="15"/>
        <v>7.6022965834840486</v>
      </c>
    </row>
    <row r="26" spans="1:19" x14ac:dyDescent="0.3">
      <c r="A26" s="1">
        <v>11</v>
      </c>
      <c r="B26" s="5">
        <v>0.61458333333333337</v>
      </c>
      <c r="C26" s="1" t="s">
        <v>19</v>
      </c>
      <c r="D26" s="1">
        <v>5</v>
      </c>
      <c r="E26" s="1">
        <v>1</v>
      </c>
      <c r="F26" s="1" t="s">
        <v>41</v>
      </c>
      <c r="G26" s="1">
        <v>56.36</v>
      </c>
      <c r="H26" s="1">
        <f>1+COUNTIFS(A:A,A26,G:G,"&gt;"&amp;G26)</f>
        <v>4</v>
      </c>
      <c r="I26" s="2">
        <f>AVERAGEIF(A:A,A26,G:G)</f>
        <v>50.478999999999999</v>
      </c>
      <c r="J26" s="2">
        <f t="shared" ref="J26:J42" si="16">G26-I26</f>
        <v>5.8810000000000002</v>
      </c>
      <c r="K26" s="2">
        <f t="shared" ref="K26:K42" si="17">90+J26</f>
        <v>95.881</v>
      </c>
      <c r="L26" s="2">
        <f t="shared" ref="L26:L42" si="18">EXP(0.06*K26)</f>
        <v>315.09053177696148</v>
      </c>
      <c r="M26" s="2">
        <f>SUMIF(A:A,A26,L:L)</f>
        <v>2848.4172172824519</v>
      </c>
      <c r="N26" s="3">
        <f t="shared" ref="N26:N42" si="19">L26/M26</f>
        <v>0.11061951523996731</v>
      </c>
      <c r="O26" s="6">
        <f t="shared" ref="O26:O42" si="20">1/N26</f>
        <v>9.0399962233670657</v>
      </c>
      <c r="P26" s="3">
        <f t="shared" ref="P26:P42" si="21">IF(O26&gt;21,"",N26)</f>
        <v>0.11061951523996731</v>
      </c>
      <c r="Q26" s="3">
        <f>IF(ISNUMBER(P26),SUMIF(A:A,A26,P:P),"")</f>
        <v>0.95962914835371371</v>
      </c>
      <c r="R26" s="3">
        <f t="shared" ref="R26:R42" si="22">IFERROR(P26*(1/Q26),"")</f>
        <v>0.11527319218027088</v>
      </c>
      <c r="S26" s="7">
        <f t="shared" ref="S26:S42" si="23">IFERROR(1/R26,"")</f>
        <v>8.6750438769505251</v>
      </c>
    </row>
    <row r="27" spans="1:19" x14ac:dyDescent="0.3">
      <c r="A27" s="1">
        <v>11</v>
      </c>
      <c r="B27" s="5">
        <v>0.61458333333333337</v>
      </c>
      <c r="C27" s="1" t="s">
        <v>19</v>
      </c>
      <c r="D27" s="1">
        <v>5</v>
      </c>
      <c r="E27" s="1">
        <v>8</v>
      </c>
      <c r="F27" s="1" t="s">
        <v>48</v>
      </c>
      <c r="G27" s="1">
        <v>54.73</v>
      </c>
      <c r="H27" s="1">
        <f>1+COUNTIFS(A:A,A27,G:G,"&gt;"&amp;G27)</f>
        <v>5</v>
      </c>
      <c r="I27" s="2">
        <f>AVERAGEIF(A:A,A27,G:G)</f>
        <v>50.478999999999999</v>
      </c>
      <c r="J27" s="2">
        <f t="shared" si="16"/>
        <v>4.2509999999999977</v>
      </c>
      <c r="K27" s="2">
        <f t="shared" si="17"/>
        <v>94.251000000000005</v>
      </c>
      <c r="L27" s="2">
        <f t="shared" si="18"/>
        <v>285.73362622977641</v>
      </c>
      <c r="M27" s="2">
        <f>SUMIF(A:A,A27,L:L)</f>
        <v>2848.4172172824519</v>
      </c>
      <c r="N27" s="3">
        <f t="shared" si="19"/>
        <v>0.10031312284454667</v>
      </c>
      <c r="O27" s="6">
        <f t="shared" si="20"/>
        <v>9.9687854554152491</v>
      </c>
      <c r="P27" s="3">
        <f t="shared" si="21"/>
        <v>0.10031312284454667</v>
      </c>
      <c r="Q27" s="3">
        <f>IF(ISNUMBER(P27),SUMIF(A:A,A27,P:P),"")</f>
        <v>0.95962914835371371</v>
      </c>
      <c r="R27" s="3">
        <f t="shared" si="22"/>
        <v>0.10453321787550772</v>
      </c>
      <c r="S27" s="7">
        <f t="shared" si="23"/>
        <v>9.5663370967010231</v>
      </c>
    </row>
    <row r="28" spans="1:19" x14ac:dyDescent="0.3">
      <c r="A28" s="1">
        <v>11</v>
      </c>
      <c r="B28" s="5">
        <v>0.61458333333333337</v>
      </c>
      <c r="C28" s="1" t="s">
        <v>19</v>
      </c>
      <c r="D28" s="1">
        <v>5</v>
      </c>
      <c r="E28" s="1">
        <v>5</v>
      </c>
      <c r="F28" s="1" t="s">
        <v>45</v>
      </c>
      <c r="G28" s="1">
        <v>54.49</v>
      </c>
      <c r="H28" s="1">
        <f>1+COUNTIFS(A:A,A28,G:G,"&gt;"&amp;G28)</f>
        <v>6</v>
      </c>
      <c r="I28" s="2">
        <f>AVERAGEIF(A:A,A28,G:G)</f>
        <v>50.478999999999999</v>
      </c>
      <c r="J28" s="2">
        <f t="shared" si="16"/>
        <v>4.0110000000000028</v>
      </c>
      <c r="K28" s="2">
        <f t="shared" si="17"/>
        <v>94.010999999999996</v>
      </c>
      <c r="L28" s="2">
        <f t="shared" si="18"/>
        <v>281.64854518554256</v>
      </c>
      <c r="M28" s="2">
        <f>SUMIF(A:A,A28,L:L)</f>
        <v>2848.4172172824519</v>
      </c>
      <c r="N28" s="3">
        <f t="shared" si="19"/>
        <v>9.8878964597135424E-2</v>
      </c>
      <c r="O28" s="6">
        <f t="shared" si="20"/>
        <v>10.113374508666432</v>
      </c>
      <c r="P28" s="3">
        <f t="shared" si="21"/>
        <v>9.8878964597135424E-2</v>
      </c>
      <c r="Q28" s="3">
        <f>IF(ISNUMBER(P28),SUMIF(A:A,A28,P:P),"")</f>
        <v>0.95962914835371371</v>
      </c>
      <c r="R28" s="3">
        <f t="shared" si="22"/>
        <v>0.10303872570645303</v>
      </c>
      <c r="S28" s="7">
        <f t="shared" si="23"/>
        <v>9.7050889667337259</v>
      </c>
    </row>
    <row r="29" spans="1:19" x14ac:dyDescent="0.3">
      <c r="A29" s="1">
        <v>11</v>
      </c>
      <c r="B29" s="5">
        <v>0.61458333333333337</v>
      </c>
      <c r="C29" s="1" t="s">
        <v>19</v>
      </c>
      <c r="D29" s="1">
        <v>5</v>
      </c>
      <c r="E29" s="1">
        <v>6</v>
      </c>
      <c r="F29" s="1" t="s">
        <v>46</v>
      </c>
      <c r="G29" s="1">
        <v>52.71</v>
      </c>
      <c r="H29" s="1">
        <f>1+COUNTIFS(A:A,A29,G:G,"&gt;"&amp;G29)</f>
        <v>7</v>
      </c>
      <c r="I29" s="2">
        <f>AVERAGEIF(A:A,A29,G:G)</f>
        <v>50.478999999999999</v>
      </c>
      <c r="J29" s="2">
        <f t="shared" si="16"/>
        <v>2.2310000000000016</v>
      </c>
      <c r="K29" s="2">
        <f t="shared" si="17"/>
        <v>92.230999999999995</v>
      </c>
      <c r="L29" s="2">
        <f t="shared" si="18"/>
        <v>253.11906736100849</v>
      </c>
      <c r="M29" s="2">
        <f>SUMIF(A:A,A29,L:L)</f>
        <v>2848.4172172824519</v>
      </c>
      <c r="N29" s="3">
        <f t="shared" si="19"/>
        <v>8.8863059043891801E-2</v>
      </c>
      <c r="O29" s="6">
        <f t="shared" si="20"/>
        <v>11.253270039984486</v>
      </c>
      <c r="P29" s="3">
        <f t="shared" si="21"/>
        <v>8.8863059043891801E-2</v>
      </c>
      <c r="Q29" s="3">
        <f>IF(ISNUMBER(P29),SUMIF(A:A,A29,P:P),"")</f>
        <v>0.95962914835371371</v>
      </c>
      <c r="R29" s="3">
        <f t="shared" si="22"/>
        <v>9.2601458799308367E-2</v>
      </c>
      <c r="S29" s="7">
        <f t="shared" si="23"/>
        <v>10.798965944664674</v>
      </c>
    </row>
    <row r="30" spans="1:19" x14ac:dyDescent="0.3">
      <c r="A30" s="1">
        <v>11</v>
      </c>
      <c r="B30" s="5">
        <v>0.61458333333333337</v>
      </c>
      <c r="C30" s="1" t="s">
        <v>19</v>
      </c>
      <c r="D30" s="1">
        <v>5</v>
      </c>
      <c r="E30" s="1">
        <v>9</v>
      </c>
      <c r="F30" s="1" t="s">
        <v>49</v>
      </c>
      <c r="G30" s="1">
        <v>46.3</v>
      </c>
      <c r="H30" s="1">
        <f>1+COUNTIFS(A:A,A30,G:G,"&gt;"&amp;G30)</f>
        <v>8</v>
      </c>
      <c r="I30" s="2">
        <f>AVERAGEIF(A:A,A30,G:G)</f>
        <v>50.478999999999999</v>
      </c>
      <c r="J30" s="2">
        <f t="shared" si="16"/>
        <v>-4.179000000000002</v>
      </c>
      <c r="K30" s="2">
        <f t="shared" si="17"/>
        <v>85.820999999999998</v>
      </c>
      <c r="L30" s="2">
        <f t="shared" si="18"/>
        <v>172.30393821411843</v>
      </c>
      <c r="M30" s="2">
        <f>SUMIF(A:A,A30,L:L)</f>
        <v>2848.4172172824519</v>
      </c>
      <c r="N30" s="3">
        <f t="shared" si="19"/>
        <v>6.0491116669525662E-2</v>
      </c>
      <c r="O30" s="6">
        <f t="shared" si="20"/>
        <v>16.531352949941194</v>
      </c>
      <c r="P30" s="3">
        <f t="shared" si="21"/>
        <v>6.0491116669525662E-2</v>
      </c>
      <c r="Q30" s="3">
        <f>IF(ISNUMBER(P30),SUMIF(A:A,A30,P:P),"")</f>
        <v>0.95962914835371371</v>
      </c>
      <c r="R30" s="3">
        <f t="shared" si="22"/>
        <v>6.3035930883613589E-2</v>
      </c>
      <c r="S30" s="7">
        <f t="shared" si="23"/>
        <v>15.86396815248672</v>
      </c>
    </row>
    <row r="31" spans="1:19" x14ac:dyDescent="0.3">
      <c r="A31" s="1">
        <v>11</v>
      </c>
      <c r="B31" s="5">
        <v>0.61458333333333337</v>
      </c>
      <c r="C31" s="1" t="s">
        <v>19</v>
      </c>
      <c r="D31" s="1">
        <v>5</v>
      </c>
      <c r="E31" s="1">
        <v>2</v>
      </c>
      <c r="F31" s="1" t="s">
        <v>42</v>
      </c>
      <c r="G31" s="1">
        <v>34.159999999999997</v>
      </c>
      <c r="H31" s="1">
        <f>1+COUNTIFS(A:A,A31,G:G,"&gt;"&amp;G31)</f>
        <v>9</v>
      </c>
      <c r="I31" s="2">
        <f>AVERAGEIF(A:A,A31,G:G)</f>
        <v>50.478999999999999</v>
      </c>
      <c r="J31" s="2">
        <f t="shared" si="16"/>
        <v>-16.319000000000003</v>
      </c>
      <c r="K31" s="2">
        <f t="shared" si="17"/>
        <v>73.680999999999997</v>
      </c>
      <c r="L31" s="2">
        <f t="shared" si="18"/>
        <v>83.167778901569093</v>
      </c>
      <c r="M31" s="2">
        <f>SUMIF(A:A,A31,L:L)</f>
        <v>2848.4172172824519</v>
      </c>
      <c r="N31" s="3">
        <f t="shared" si="19"/>
        <v>2.9197892217810623E-2</v>
      </c>
      <c r="O31" s="6">
        <f t="shared" si="20"/>
        <v>34.249047586729674</v>
      </c>
      <c r="P31" s="3" t="str">
        <f t="shared" si="21"/>
        <v/>
      </c>
      <c r="Q31" s="3" t="str">
        <f>IF(ISNUMBER(P31),SUMIF(A:A,A31,P:P),"")</f>
        <v/>
      </c>
      <c r="R31" s="3" t="str">
        <f t="shared" si="22"/>
        <v/>
      </c>
      <c r="S31" s="7" t="str">
        <f t="shared" si="23"/>
        <v/>
      </c>
    </row>
    <row r="32" spans="1:19" x14ac:dyDescent="0.3">
      <c r="A32" s="1">
        <v>11</v>
      </c>
      <c r="B32" s="5">
        <v>0.61458333333333337</v>
      </c>
      <c r="C32" s="1" t="s">
        <v>19</v>
      </c>
      <c r="D32" s="1">
        <v>5</v>
      </c>
      <c r="E32" s="1">
        <v>10</v>
      </c>
      <c r="F32" s="1" t="s">
        <v>50</v>
      </c>
      <c r="G32" s="1">
        <v>18.149999999999999</v>
      </c>
      <c r="H32" s="1">
        <f>1+COUNTIFS(A:A,A32,G:G,"&gt;"&amp;G32)</f>
        <v>10</v>
      </c>
      <c r="I32" s="2">
        <f>AVERAGEIF(A:A,A32,G:G)</f>
        <v>50.478999999999999</v>
      </c>
      <c r="J32" s="2">
        <f t="shared" si="16"/>
        <v>-32.329000000000001</v>
      </c>
      <c r="K32" s="2">
        <f t="shared" si="17"/>
        <v>57.670999999999999</v>
      </c>
      <c r="L32" s="2">
        <f t="shared" si="18"/>
        <v>31.825250004068515</v>
      </c>
      <c r="M32" s="2">
        <f>SUMIF(A:A,A32,L:L)</f>
        <v>2848.4172172824519</v>
      </c>
      <c r="N32" s="3">
        <f t="shared" si="19"/>
        <v>1.1172959428475709E-2</v>
      </c>
      <c r="O32" s="6">
        <f t="shared" si="20"/>
        <v>89.501801774324235</v>
      </c>
      <c r="P32" s="3" t="str">
        <f t="shared" si="21"/>
        <v/>
      </c>
      <c r="Q32" s="3" t="str">
        <f>IF(ISNUMBER(P32),SUMIF(A:A,A32,P:P),"")</f>
        <v/>
      </c>
      <c r="R32" s="3" t="str">
        <f t="shared" si="22"/>
        <v/>
      </c>
      <c r="S32" s="7" t="str">
        <f t="shared" si="23"/>
        <v/>
      </c>
    </row>
    <row r="33" spans="1:19" x14ac:dyDescent="0.3">
      <c r="A33" s="1">
        <v>14</v>
      </c>
      <c r="B33" s="5">
        <v>0.63888888888888895</v>
      </c>
      <c r="C33" s="1" t="s">
        <v>19</v>
      </c>
      <c r="D33" s="1">
        <v>6</v>
      </c>
      <c r="E33" s="1">
        <v>1</v>
      </c>
      <c r="F33" s="1" t="s">
        <v>51</v>
      </c>
      <c r="G33" s="1">
        <v>68.94</v>
      </c>
      <c r="H33" s="1">
        <f>1+COUNTIFS(A:A,A33,G:G,"&gt;"&amp;G33)</f>
        <v>1</v>
      </c>
      <c r="I33" s="2">
        <f>AVERAGEIF(A:A,A33,G:G)</f>
        <v>46.637999999999998</v>
      </c>
      <c r="J33" s="2">
        <f t="shared" si="16"/>
        <v>22.302</v>
      </c>
      <c r="K33" s="2">
        <f t="shared" si="17"/>
        <v>112.30199999999999</v>
      </c>
      <c r="L33" s="2">
        <f t="shared" si="18"/>
        <v>843.97257500659623</v>
      </c>
      <c r="M33" s="2">
        <f>SUMIF(A:A,A33,L:L)</f>
        <v>3014.8971261074189</v>
      </c>
      <c r="N33" s="3">
        <f t="shared" si="19"/>
        <v>0.27993412037121895</v>
      </c>
      <c r="O33" s="6">
        <f t="shared" si="20"/>
        <v>3.5722690705724118</v>
      </c>
      <c r="P33" s="3">
        <f t="shared" si="21"/>
        <v>0.27993412037121895</v>
      </c>
      <c r="Q33" s="3">
        <f>IF(ISNUMBER(P33),SUMIF(A:A,A33,P:P),"")</f>
        <v>0.86292283691199767</v>
      </c>
      <c r="R33" s="3">
        <f t="shared" si="22"/>
        <v>0.32440226216862433</v>
      </c>
      <c r="S33" s="7">
        <f t="shared" si="23"/>
        <v>3.0825925605913311</v>
      </c>
    </row>
    <row r="34" spans="1:19" x14ac:dyDescent="0.3">
      <c r="A34" s="1">
        <v>14</v>
      </c>
      <c r="B34" s="5">
        <v>0.63888888888888895</v>
      </c>
      <c r="C34" s="1" t="s">
        <v>19</v>
      </c>
      <c r="D34" s="1">
        <v>6</v>
      </c>
      <c r="E34" s="1">
        <v>3</v>
      </c>
      <c r="F34" s="1" t="s">
        <v>52</v>
      </c>
      <c r="G34" s="1">
        <v>62.86</v>
      </c>
      <c r="H34" s="1">
        <f>1+COUNTIFS(A:A,A34,G:G,"&gt;"&amp;G34)</f>
        <v>2</v>
      </c>
      <c r="I34" s="2">
        <f>AVERAGEIF(A:A,A34,G:G)</f>
        <v>46.637999999999998</v>
      </c>
      <c r="J34" s="2">
        <f t="shared" si="16"/>
        <v>16.222000000000001</v>
      </c>
      <c r="K34" s="2">
        <f t="shared" si="17"/>
        <v>106.22200000000001</v>
      </c>
      <c r="L34" s="2">
        <f t="shared" si="18"/>
        <v>586.00012330788388</v>
      </c>
      <c r="M34" s="2">
        <f>SUMIF(A:A,A34,L:L)</f>
        <v>3014.8971261074189</v>
      </c>
      <c r="N34" s="3">
        <f t="shared" si="19"/>
        <v>0.19436819858078469</v>
      </c>
      <c r="O34" s="6">
        <f t="shared" si="20"/>
        <v>5.1448745592215435</v>
      </c>
      <c r="P34" s="3">
        <f t="shared" si="21"/>
        <v>0.19436819858078469</v>
      </c>
      <c r="Q34" s="3">
        <f>IF(ISNUMBER(P34),SUMIF(A:A,A34,P:P),"")</f>
        <v>0.86292283691199767</v>
      </c>
      <c r="R34" s="3">
        <f t="shared" si="22"/>
        <v>0.22524400823176577</v>
      </c>
      <c r="S34" s="7">
        <f t="shared" si="23"/>
        <v>4.4396297501998179</v>
      </c>
    </row>
    <row r="35" spans="1:19" x14ac:dyDescent="0.3">
      <c r="A35" s="1">
        <v>14</v>
      </c>
      <c r="B35" s="5">
        <v>0.63888888888888895</v>
      </c>
      <c r="C35" s="1" t="s">
        <v>19</v>
      </c>
      <c r="D35" s="1">
        <v>6</v>
      </c>
      <c r="E35" s="1">
        <v>6</v>
      </c>
      <c r="F35" s="1" t="s">
        <v>55</v>
      </c>
      <c r="G35" s="1">
        <v>59.88</v>
      </c>
      <c r="H35" s="1">
        <f>1+COUNTIFS(A:A,A35,G:G,"&gt;"&amp;G35)</f>
        <v>3</v>
      </c>
      <c r="I35" s="2">
        <f>AVERAGEIF(A:A,A35,G:G)</f>
        <v>46.637999999999998</v>
      </c>
      <c r="J35" s="2">
        <f t="shared" si="16"/>
        <v>13.242000000000004</v>
      </c>
      <c r="K35" s="2">
        <f t="shared" si="17"/>
        <v>103.242</v>
      </c>
      <c r="L35" s="2">
        <f t="shared" si="18"/>
        <v>490.05616157695715</v>
      </c>
      <c r="M35" s="2">
        <f>SUMIF(A:A,A35,L:L)</f>
        <v>3014.8971261074189</v>
      </c>
      <c r="N35" s="3">
        <f t="shared" si="19"/>
        <v>0.16254490321853082</v>
      </c>
      <c r="O35" s="6">
        <f t="shared" si="20"/>
        <v>6.152146146690102</v>
      </c>
      <c r="P35" s="3">
        <f t="shared" si="21"/>
        <v>0.16254490321853082</v>
      </c>
      <c r="Q35" s="3">
        <f>IF(ISNUMBER(P35),SUMIF(A:A,A35,P:P),"")</f>
        <v>0.86292283691199767</v>
      </c>
      <c r="R35" s="3">
        <f t="shared" si="22"/>
        <v>0.18836551342203894</v>
      </c>
      <c r="S35" s="7">
        <f t="shared" si="23"/>
        <v>5.3088274059990379</v>
      </c>
    </row>
    <row r="36" spans="1:19" x14ac:dyDescent="0.3">
      <c r="A36" s="1">
        <v>14</v>
      </c>
      <c r="B36" s="5">
        <v>0.63888888888888895</v>
      </c>
      <c r="C36" s="1" t="s">
        <v>19</v>
      </c>
      <c r="D36" s="1">
        <v>6</v>
      </c>
      <c r="E36" s="1">
        <v>9</v>
      </c>
      <c r="F36" s="1" t="s">
        <v>58</v>
      </c>
      <c r="G36" s="1">
        <v>49.3</v>
      </c>
      <c r="H36" s="1">
        <f>1+COUNTIFS(A:A,A36,G:G,"&gt;"&amp;G36)</f>
        <v>4</v>
      </c>
      <c r="I36" s="2">
        <f>AVERAGEIF(A:A,A36,G:G)</f>
        <v>46.637999999999998</v>
      </c>
      <c r="J36" s="2">
        <f t="shared" si="16"/>
        <v>2.661999999999999</v>
      </c>
      <c r="K36" s="2">
        <f t="shared" si="17"/>
        <v>92.662000000000006</v>
      </c>
      <c r="L36" s="2">
        <f t="shared" si="18"/>
        <v>259.75009611288516</v>
      </c>
      <c r="M36" s="2">
        <f>SUMIF(A:A,A36,L:L)</f>
        <v>3014.8971261074189</v>
      </c>
      <c r="N36" s="3">
        <f t="shared" si="19"/>
        <v>8.615554204605734E-2</v>
      </c>
      <c r="O36" s="6">
        <f t="shared" si="20"/>
        <v>11.606914381264254</v>
      </c>
      <c r="P36" s="3">
        <f t="shared" si="21"/>
        <v>8.615554204605734E-2</v>
      </c>
      <c r="Q36" s="3">
        <f>IF(ISNUMBER(P36),SUMIF(A:A,A36,P:P),"")</f>
        <v>0.86292283691199767</v>
      </c>
      <c r="R36" s="3">
        <f t="shared" si="22"/>
        <v>9.9841536648129781E-2</v>
      </c>
      <c r="S36" s="7">
        <f t="shared" si="23"/>
        <v>10.015871485675214</v>
      </c>
    </row>
    <row r="37" spans="1:19" x14ac:dyDescent="0.3">
      <c r="A37" s="1">
        <v>14</v>
      </c>
      <c r="B37" s="5">
        <v>0.63888888888888895</v>
      </c>
      <c r="C37" s="1" t="s">
        <v>19</v>
      </c>
      <c r="D37" s="1">
        <v>6</v>
      </c>
      <c r="E37" s="1">
        <v>7</v>
      </c>
      <c r="F37" s="1" t="s">
        <v>56</v>
      </c>
      <c r="G37" s="1">
        <v>49.2</v>
      </c>
      <c r="H37" s="1">
        <f>1+COUNTIFS(A:A,A37,G:G,"&gt;"&amp;G37)</f>
        <v>5</v>
      </c>
      <c r="I37" s="2">
        <f>AVERAGEIF(A:A,A37,G:G)</f>
        <v>46.637999999999998</v>
      </c>
      <c r="J37" s="2">
        <f t="shared" si="16"/>
        <v>2.5620000000000047</v>
      </c>
      <c r="K37" s="2">
        <f t="shared" si="17"/>
        <v>92.562000000000012</v>
      </c>
      <c r="L37" s="2">
        <f t="shared" si="18"/>
        <v>258.19626170094404</v>
      </c>
      <c r="M37" s="2">
        <f>SUMIF(A:A,A37,L:L)</f>
        <v>3014.8971261074189</v>
      </c>
      <c r="N37" s="3">
        <f t="shared" si="19"/>
        <v>8.5640156496585101E-2</v>
      </c>
      <c r="O37" s="6">
        <f t="shared" si="20"/>
        <v>11.676765210487151</v>
      </c>
      <c r="P37" s="3">
        <f t="shared" si="21"/>
        <v>8.5640156496585101E-2</v>
      </c>
      <c r="Q37" s="3">
        <f>IF(ISNUMBER(P37),SUMIF(A:A,A37,P:P),"")</f>
        <v>0.86292283691199767</v>
      </c>
      <c r="R37" s="3">
        <f t="shared" si="22"/>
        <v>9.9244280986990299E-2</v>
      </c>
      <c r="S37" s="7">
        <f t="shared" si="23"/>
        <v>10.076147361388891</v>
      </c>
    </row>
    <row r="38" spans="1:19" x14ac:dyDescent="0.3">
      <c r="A38" s="1">
        <v>14</v>
      </c>
      <c r="B38" s="5">
        <v>0.63888888888888895</v>
      </c>
      <c r="C38" s="1" t="s">
        <v>19</v>
      </c>
      <c r="D38" s="1">
        <v>6</v>
      </c>
      <c r="E38" s="1">
        <v>10</v>
      </c>
      <c r="F38" s="1" t="s">
        <v>59</v>
      </c>
      <c r="G38" s="1">
        <v>41.6</v>
      </c>
      <c r="H38" s="1">
        <f>1+COUNTIFS(A:A,A38,G:G,"&gt;"&amp;G38)</f>
        <v>6</v>
      </c>
      <c r="I38" s="2">
        <f>AVERAGEIF(A:A,A38,G:G)</f>
        <v>46.637999999999998</v>
      </c>
      <c r="J38" s="2">
        <f t="shared" si="16"/>
        <v>-5.0379999999999967</v>
      </c>
      <c r="K38" s="2">
        <f t="shared" si="17"/>
        <v>84.962000000000003</v>
      </c>
      <c r="L38" s="2">
        <f t="shared" si="18"/>
        <v>163.64836335317642</v>
      </c>
      <c r="M38" s="2">
        <f>SUMIF(A:A,A38,L:L)</f>
        <v>3014.8971261074189</v>
      </c>
      <c r="N38" s="3">
        <f t="shared" si="19"/>
        <v>5.4279916198820818E-2</v>
      </c>
      <c r="O38" s="6">
        <f t="shared" si="20"/>
        <v>18.423020336603322</v>
      </c>
      <c r="P38" s="3">
        <f t="shared" si="21"/>
        <v>5.4279916198820818E-2</v>
      </c>
      <c r="Q38" s="3">
        <f>IF(ISNUMBER(P38),SUMIF(A:A,A38,P:P),"")</f>
        <v>0.86292283691199767</v>
      </c>
      <c r="R38" s="3">
        <f t="shared" si="22"/>
        <v>6.2902398542450874E-2</v>
      </c>
      <c r="S38" s="7">
        <f t="shared" si="23"/>
        <v>15.897644973349164</v>
      </c>
    </row>
    <row r="39" spans="1:19" x14ac:dyDescent="0.3">
      <c r="A39" s="1">
        <v>14</v>
      </c>
      <c r="B39" s="5">
        <v>0.63888888888888895</v>
      </c>
      <c r="C39" s="1" t="s">
        <v>19</v>
      </c>
      <c r="D39" s="1">
        <v>6</v>
      </c>
      <c r="E39" s="1">
        <v>11</v>
      </c>
      <c r="F39" s="1" t="s">
        <v>60</v>
      </c>
      <c r="G39" s="1">
        <v>38.049999999999997</v>
      </c>
      <c r="H39" s="1">
        <f>1+COUNTIFS(A:A,A39,G:G,"&gt;"&amp;G39)</f>
        <v>7</v>
      </c>
      <c r="I39" s="2">
        <f>AVERAGEIF(A:A,A39,G:G)</f>
        <v>46.637999999999998</v>
      </c>
      <c r="J39" s="2">
        <f t="shared" si="16"/>
        <v>-8.588000000000001</v>
      </c>
      <c r="K39" s="2">
        <f t="shared" si="17"/>
        <v>81.412000000000006</v>
      </c>
      <c r="L39" s="2">
        <f t="shared" si="18"/>
        <v>132.25342918930352</v>
      </c>
      <c r="M39" s="2">
        <f>SUMIF(A:A,A39,L:L)</f>
        <v>3014.8971261074189</v>
      </c>
      <c r="N39" s="3">
        <f t="shared" si="19"/>
        <v>4.386664740367377E-2</v>
      </c>
      <c r="O39" s="6">
        <f t="shared" si="20"/>
        <v>22.796362594061641</v>
      </c>
      <c r="P39" s="3" t="str">
        <f t="shared" si="21"/>
        <v/>
      </c>
      <c r="Q39" s="3" t="str">
        <f>IF(ISNUMBER(P39),SUMIF(A:A,A39,P:P),"")</f>
        <v/>
      </c>
      <c r="R39" s="3" t="str">
        <f t="shared" si="22"/>
        <v/>
      </c>
      <c r="S39" s="7" t="str">
        <f t="shared" si="23"/>
        <v/>
      </c>
    </row>
    <row r="40" spans="1:19" x14ac:dyDescent="0.3">
      <c r="A40" s="1">
        <v>14</v>
      </c>
      <c r="B40" s="5">
        <v>0.63888888888888895</v>
      </c>
      <c r="C40" s="1" t="s">
        <v>19</v>
      </c>
      <c r="D40" s="1">
        <v>6</v>
      </c>
      <c r="E40" s="1">
        <v>4</v>
      </c>
      <c r="F40" s="1" t="s">
        <v>53</v>
      </c>
      <c r="G40" s="1">
        <v>34.909999999999997</v>
      </c>
      <c r="H40" s="1">
        <f>1+COUNTIFS(A:A,A40,G:G,"&gt;"&amp;G40)</f>
        <v>8</v>
      </c>
      <c r="I40" s="2">
        <f>AVERAGEIF(A:A,A40,G:G)</f>
        <v>46.637999999999998</v>
      </c>
      <c r="J40" s="2">
        <f t="shared" si="16"/>
        <v>-11.728000000000002</v>
      </c>
      <c r="K40" s="2">
        <f t="shared" si="17"/>
        <v>78.271999999999991</v>
      </c>
      <c r="L40" s="2">
        <f t="shared" si="18"/>
        <v>109.54331041941144</v>
      </c>
      <c r="M40" s="2">
        <f>SUMIF(A:A,A40,L:L)</f>
        <v>3014.8971261074189</v>
      </c>
      <c r="N40" s="3">
        <f t="shared" si="19"/>
        <v>3.6334012683492296E-2</v>
      </c>
      <c r="O40" s="6">
        <f t="shared" si="20"/>
        <v>27.522421173544974</v>
      </c>
      <c r="P40" s="3" t="str">
        <f t="shared" si="21"/>
        <v/>
      </c>
      <c r="Q40" s="3" t="str">
        <f>IF(ISNUMBER(P40),SUMIF(A:A,A40,P:P),"")</f>
        <v/>
      </c>
      <c r="R40" s="3" t="str">
        <f t="shared" si="22"/>
        <v/>
      </c>
      <c r="S40" s="7" t="str">
        <f t="shared" si="23"/>
        <v/>
      </c>
    </row>
    <row r="41" spans="1:19" x14ac:dyDescent="0.3">
      <c r="A41" s="1">
        <v>14</v>
      </c>
      <c r="B41" s="5">
        <v>0.63888888888888895</v>
      </c>
      <c r="C41" s="1" t="s">
        <v>19</v>
      </c>
      <c r="D41" s="1">
        <v>6</v>
      </c>
      <c r="E41" s="1">
        <v>8</v>
      </c>
      <c r="F41" s="1" t="s">
        <v>57</v>
      </c>
      <c r="G41" s="1">
        <v>31.28</v>
      </c>
      <c r="H41" s="1">
        <f>1+COUNTIFS(A:A,A41,G:G,"&gt;"&amp;G41)</f>
        <v>9</v>
      </c>
      <c r="I41" s="2">
        <f>AVERAGEIF(A:A,A41,G:G)</f>
        <v>46.637999999999998</v>
      </c>
      <c r="J41" s="2">
        <f t="shared" si="16"/>
        <v>-15.357999999999997</v>
      </c>
      <c r="K41" s="2">
        <f t="shared" si="17"/>
        <v>74.641999999999996</v>
      </c>
      <c r="L41" s="2">
        <f t="shared" si="18"/>
        <v>88.104181947049554</v>
      </c>
      <c r="M41" s="2">
        <f>SUMIF(A:A,A41,L:L)</f>
        <v>3014.8971261074189</v>
      </c>
      <c r="N41" s="3">
        <f t="shared" si="19"/>
        <v>2.9222948001812004E-2</v>
      </c>
      <c r="O41" s="6">
        <f t="shared" si="20"/>
        <v>34.21968242006227</v>
      </c>
      <c r="P41" s="3" t="str">
        <f t="shared" si="21"/>
        <v/>
      </c>
      <c r="Q41" s="3" t="str">
        <f>IF(ISNUMBER(P41),SUMIF(A:A,A41,P:P),"")</f>
        <v/>
      </c>
      <c r="R41" s="3" t="str">
        <f t="shared" si="22"/>
        <v/>
      </c>
      <c r="S41" s="7" t="str">
        <f t="shared" si="23"/>
        <v/>
      </c>
    </row>
    <row r="42" spans="1:19" x14ac:dyDescent="0.3">
      <c r="A42" s="1">
        <v>14</v>
      </c>
      <c r="B42" s="5">
        <v>0.63888888888888895</v>
      </c>
      <c r="C42" s="1" t="s">
        <v>19</v>
      </c>
      <c r="D42" s="1">
        <v>6</v>
      </c>
      <c r="E42" s="1">
        <v>5</v>
      </c>
      <c r="F42" s="1" t="s">
        <v>54</v>
      </c>
      <c r="G42" s="1">
        <v>30.36</v>
      </c>
      <c r="H42" s="1">
        <f>1+COUNTIFS(A:A,A42,G:G,"&gt;"&amp;G42)</f>
        <v>10</v>
      </c>
      <c r="I42" s="2">
        <f>AVERAGEIF(A:A,A42,G:G)</f>
        <v>46.637999999999998</v>
      </c>
      <c r="J42" s="2">
        <f t="shared" si="16"/>
        <v>-16.277999999999999</v>
      </c>
      <c r="K42" s="2">
        <f t="shared" si="17"/>
        <v>73.722000000000008</v>
      </c>
      <c r="L42" s="2">
        <f t="shared" si="18"/>
        <v>83.372623493211634</v>
      </c>
      <c r="M42" s="2">
        <f>SUMIF(A:A,A42,L:L)</f>
        <v>3014.8971261074189</v>
      </c>
      <c r="N42" s="3">
        <f t="shared" si="19"/>
        <v>2.7653554999024242E-2</v>
      </c>
      <c r="O42" s="6">
        <f t="shared" si="20"/>
        <v>36.16171591809028</v>
      </c>
      <c r="P42" s="3" t="str">
        <f t="shared" si="21"/>
        <v/>
      </c>
      <c r="Q42" s="3" t="str">
        <f>IF(ISNUMBER(P42),SUMIF(A:A,A42,P:P),"")</f>
        <v/>
      </c>
      <c r="R42" s="3" t="str">
        <f t="shared" si="22"/>
        <v/>
      </c>
      <c r="S42" s="7" t="str">
        <f t="shared" si="23"/>
        <v/>
      </c>
    </row>
    <row r="43" spans="1:19" x14ac:dyDescent="0.3">
      <c r="A43" s="1">
        <v>17</v>
      </c>
      <c r="B43" s="5">
        <v>0.66319444444444442</v>
      </c>
      <c r="C43" s="1" t="s">
        <v>19</v>
      </c>
      <c r="D43" s="1">
        <v>7</v>
      </c>
      <c r="E43" s="1">
        <v>3</v>
      </c>
      <c r="F43" s="1" t="s">
        <v>62</v>
      </c>
      <c r="G43" s="1">
        <v>67.84</v>
      </c>
      <c r="H43" s="1">
        <f>1+COUNTIFS(A:A,A43,G:G,"&gt;"&amp;G43)</f>
        <v>1</v>
      </c>
      <c r="I43" s="2">
        <f>AVERAGEIF(A:A,A43,G:G)</f>
        <v>46.42499999999999</v>
      </c>
      <c r="J43" s="2">
        <f t="shared" ref="J43:J54" si="24">G43-I43</f>
        <v>21.415000000000013</v>
      </c>
      <c r="K43" s="2">
        <f t="shared" ref="K43:K54" si="25">90+J43</f>
        <v>111.41500000000002</v>
      </c>
      <c r="L43" s="2">
        <f t="shared" ref="L43:L54" si="26">EXP(0.06*K43)</f>
        <v>800.23065110922801</v>
      </c>
      <c r="M43" s="2">
        <f>SUMIF(A:A,A43,L:L)</f>
        <v>3521.7886705344449</v>
      </c>
      <c r="N43" s="3">
        <f t="shared" ref="N43:N54" si="27">L43/M43</f>
        <v>0.22722279102220802</v>
      </c>
      <c r="O43" s="6">
        <f t="shared" ref="O43:O54" si="28">1/N43</f>
        <v>4.4009669782740382</v>
      </c>
      <c r="P43" s="3">
        <f t="shared" ref="P43:P54" si="29">IF(O43&gt;21,"",N43)</f>
        <v>0.22722279102220802</v>
      </c>
      <c r="Q43" s="3">
        <f>IF(ISNUMBER(P43),SUMIF(A:A,A43,P:P),"")</f>
        <v>0.83143464303528347</v>
      </c>
      <c r="R43" s="3">
        <f t="shared" ref="R43:R54" si="30">IFERROR(P43*(1/Q43),"")</f>
        <v>0.27329002096027094</v>
      </c>
      <c r="S43" s="7">
        <f t="shared" ref="S43:S54" si="31">IFERROR(1/R43,"")</f>
        <v>3.6591164085913448</v>
      </c>
    </row>
    <row r="44" spans="1:19" x14ac:dyDescent="0.3">
      <c r="A44" s="1">
        <v>17</v>
      </c>
      <c r="B44" s="5">
        <v>0.66319444444444442</v>
      </c>
      <c r="C44" s="1" t="s">
        <v>19</v>
      </c>
      <c r="D44" s="1">
        <v>7</v>
      </c>
      <c r="E44" s="1">
        <v>4</v>
      </c>
      <c r="F44" s="1" t="s">
        <v>63</v>
      </c>
      <c r="G44" s="1">
        <v>66.81</v>
      </c>
      <c r="H44" s="1">
        <f>1+COUNTIFS(A:A,A44,G:G,"&gt;"&amp;G44)</f>
        <v>2</v>
      </c>
      <c r="I44" s="2">
        <f>AVERAGEIF(A:A,A44,G:G)</f>
        <v>46.42499999999999</v>
      </c>
      <c r="J44" s="2">
        <f t="shared" si="24"/>
        <v>20.385000000000012</v>
      </c>
      <c r="K44" s="2">
        <f t="shared" si="25"/>
        <v>110.38500000000002</v>
      </c>
      <c r="L44" s="2">
        <f t="shared" si="26"/>
        <v>752.27353412561149</v>
      </c>
      <c r="M44" s="2">
        <f>SUMIF(A:A,A44,L:L)</f>
        <v>3521.7886705344449</v>
      </c>
      <c r="N44" s="3">
        <f t="shared" si="27"/>
        <v>0.21360552960477641</v>
      </c>
      <c r="O44" s="6">
        <f t="shared" si="28"/>
        <v>4.681526746289058</v>
      </c>
      <c r="P44" s="3">
        <f t="shared" si="29"/>
        <v>0.21360552960477641</v>
      </c>
      <c r="Q44" s="3">
        <f>IF(ISNUMBER(P44),SUMIF(A:A,A44,P:P),"")</f>
        <v>0.83143464303528347</v>
      </c>
      <c r="R44" s="3">
        <f t="shared" si="30"/>
        <v>0.25691199109165774</v>
      </c>
      <c r="S44" s="7">
        <f t="shared" si="31"/>
        <v>3.8923835191609757</v>
      </c>
    </row>
    <row r="45" spans="1:19" x14ac:dyDescent="0.3">
      <c r="A45" s="1">
        <v>17</v>
      </c>
      <c r="B45" s="5">
        <v>0.66319444444444442</v>
      </c>
      <c r="C45" s="1" t="s">
        <v>19</v>
      </c>
      <c r="D45" s="1">
        <v>7</v>
      </c>
      <c r="E45" s="1">
        <v>8</v>
      </c>
      <c r="F45" s="1" t="s">
        <v>65</v>
      </c>
      <c r="G45" s="1">
        <v>57.67</v>
      </c>
      <c r="H45" s="1">
        <f>1+COUNTIFS(A:A,A45,G:G,"&gt;"&amp;G45)</f>
        <v>3</v>
      </c>
      <c r="I45" s="2">
        <f>AVERAGEIF(A:A,A45,G:G)</f>
        <v>46.42499999999999</v>
      </c>
      <c r="J45" s="2">
        <f t="shared" si="24"/>
        <v>11.245000000000012</v>
      </c>
      <c r="K45" s="2">
        <f t="shared" si="25"/>
        <v>101.245</v>
      </c>
      <c r="L45" s="2">
        <f t="shared" si="26"/>
        <v>434.71906723184418</v>
      </c>
      <c r="M45" s="2">
        <f>SUMIF(A:A,A45,L:L)</f>
        <v>3521.7886705344449</v>
      </c>
      <c r="N45" s="3">
        <f t="shared" si="27"/>
        <v>0.12343701110432441</v>
      </c>
      <c r="O45" s="6">
        <f t="shared" si="28"/>
        <v>8.1012979093834083</v>
      </c>
      <c r="P45" s="3">
        <f t="shared" si="29"/>
        <v>0.12343701110432441</v>
      </c>
      <c r="Q45" s="3">
        <f>IF(ISNUMBER(P45),SUMIF(A:A,A45,P:P),"")</f>
        <v>0.83143464303528347</v>
      </c>
      <c r="R45" s="3">
        <f t="shared" si="30"/>
        <v>0.14846267489372117</v>
      </c>
      <c r="S45" s="7">
        <f t="shared" si="31"/>
        <v>6.7356997354106838</v>
      </c>
    </row>
    <row r="46" spans="1:19" x14ac:dyDescent="0.3">
      <c r="A46" s="1">
        <v>17</v>
      </c>
      <c r="B46" s="5">
        <v>0.66319444444444442</v>
      </c>
      <c r="C46" s="1" t="s">
        <v>19</v>
      </c>
      <c r="D46" s="1">
        <v>7</v>
      </c>
      <c r="E46" s="1">
        <v>7</v>
      </c>
      <c r="F46" s="1" t="s">
        <v>64</v>
      </c>
      <c r="G46" s="1">
        <v>54.41</v>
      </c>
      <c r="H46" s="1">
        <f>1+COUNTIFS(A:A,A46,G:G,"&gt;"&amp;G46)</f>
        <v>4</v>
      </c>
      <c r="I46" s="2">
        <f>AVERAGEIF(A:A,A46,G:G)</f>
        <v>46.42499999999999</v>
      </c>
      <c r="J46" s="2">
        <f t="shared" si="24"/>
        <v>7.9850000000000065</v>
      </c>
      <c r="K46" s="2">
        <f t="shared" si="25"/>
        <v>97.985000000000014</v>
      </c>
      <c r="L46" s="2">
        <f t="shared" si="26"/>
        <v>357.48735826059357</v>
      </c>
      <c r="M46" s="2">
        <f>SUMIF(A:A,A46,L:L)</f>
        <v>3521.7886705344449</v>
      </c>
      <c r="N46" s="3">
        <f t="shared" si="27"/>
        <v>0.10150732815161891</v>
      </c>
      <c r="O46" s="6">
        <f t="shared" si="28"/>
        <v>9.8515054844742398</v>
      </c>
      <c r="P46" s="3">
        <f t="shared" si="29"/>
        <v>0.10150732815161891</v>
      </c>
      <c r="Q46" s="3">
        <f>IF(ISNUMBER(P46),SUMIF(A:A,A46,P:P),"")</f>
        <v>0.83143464303528347</v>
      </c>
      <c r="R46" s="3">
        <f t="shared" si="30"/>
        <v>0.12208696017410385</v>
      </c>
      <c r="S46" s="7">
        <f t="shared" si="31"/>
        <v>8.1908829458439758</v>
      </c>
    </row>
    <row r="47" spans="1:19" x14ac:dyDescent="0.3">
      <c r="A47" s="1">
        <v>17</v>
      </c>
      <c r="B47" s="5">
        <v>0.66319444444444442</v>
      </c>
      <c r="C47" s="1" t="s">
        <v>19</v>
      </c>
      <c r="D47" s="1">
        <v>7</v>
      </c>
      <c r="E47" s="1">
        <v>1</v>
      </c>
      <c r="F47" s="1" t="s">
        <v>61</v>
      </c>
      <c r="G47" s="1">
        <v>45.29</v>
      </c>
      <c r="H47" s="1">
        <f>1+COUNTIFS(A:A,A47,G:G,"&gt;"&amp;G47)</f>
        <v>5</v>
      </c>
      <c r="I47" s="2">
        <f>AVERAGEIF(A:A,A47,G:G)</f>
        <v>46.42499999999999</v>
      </c>
      <c r="J47" s="2">
        <f t="shared" si="24"/>
        <v>-1.1349999999999909</v>
      </c>
      <c r="K47" s="2">
        <f t="shared" si="25"/>
        <v>88.865000000000009</v>
      </c>
      <c r="L47" s="2">
        <f t="shared" si="26"/>
        <v>206.83057916385374</v>
      </c>
      <c r="M47" s="2">
        <f>SUMIF(A:A,A47,L:L)</f>
        <v>3521.7886705344449</v>
      </c>
      <c r="N47" s="3">
        <f t="shared" si="27"/>
        <v>5.8728844491531179E-2</v>
      </c>
      <c r="O47" s="6">
        <f t="shared" si="28"/>
        <v>17.027408059155704</v>
      </c>
      <c r="P47" s="3">
        <f t="shared" si="29"/>
        <v>5.8728844491531179E-2</v>
      </c>
      <c r="Q47" s="3">
        <f>IF(ISNUMBER(P47),SUMIF(A:A,A47,P:P),"")</f>
        <v>0.83143464303528347</v>
      </c>
      <c r="R47" s="3">
        <f t="shared" si="30"/>
        <v>7.0635551433281943E-2</v>
      </c>
      <c r="S47" s="7">
        <f t="shared" si="31"/>
        <v>14.15717694148023</v>
      </c>
    </row>
    <row r="48" spans="1:19" x14ac:dyDescent="0.3">
      <c r="A48" s="1">
        <v>17</v>
      </c>
      <c r="B48" s="5">
        <v>0.66319444444444442</v>
      </c>
      <c r="C48" s="1" t="s">
        <v>19</v>
      </c>
      <c r="D48" s="1">
        <v>7</v>
      </c>
      <c r="E48" s="1">
        <v>16</v>
      </c>
      <c r="F48" s="1" t="s">
        <v>71</v>
      </c>
      <c r="G48" s="1">
        <v>45.03</v>
      </c>
      <c r="H48" s="1">
        <f>1+COUNTIFS(A:A,A48,G:G,"&gt;"&amp;G48)</f>
        <v>6</v>
      </c>
      <c r="I48" s="2">
        <f>AVERAGEIF(A:A,A48,G:G)</f>
        <v>46.42499999999999</v>
      </c>
      <c r="J48" s="2">
        <f t="shared" si="24"/>
        <v>-1.3949999999999889</v>
      </c>
      <c r="K48" s="2">
        <f t="shared" si="25"/>
        <v>88.605000000000018</v>
      </c>
      <c r="L48" s="2">
        <f t="shared" si="26"/>
        <v>203.62905891341853</v>
      </c>
      <c r="M48" s="2">
        <f>SUMIF(A:A,A48,L:L)</f>
        <v>3521.7886705344449</v>
      </c>
      <c r="N48" s="3">
        <f t="shared" si="27"/>
        <v>5.7819783627879366E-2</v>
      </c>
      <c r="O48" s="6">
        <f t="shared" si="28"/>
        <v>17.295118335894688</v>
      </c>
      <c r="P48" s="3">
        <f t="shared" si="29"/>
        <v>5.7819783627879366E-2</v>
      </c>
      <c r="Q48" s="3">
        <f>IF(ISNUMBER(P48),SUMIF(A:A,A48,P:P),"")</f>
        <v>0.83143464303528347</v>
      </c>
      <c r="R48" s="3">
        <f t="shared" si="30"/>
        <v>6.9542187244927764E-2</v>
      </c>
      <c r="S48" s="7">
        <f t="shared" si="31"/>
        <v>14.379760539857589</v>
      </c>
    </row>
    <row r="49" spans="1:19" x14ac:dyDescent="0.3">
      <c r="A49" s="1">
        <v>17</v>
      </c>
      <c r="B49" s="5">
        <v>0.66319444444444442</v>
      </c>
      <c r="C49" s="1" t="s">
        <v>19</v>
      </c>
      <c r="D49" s="1">
        <v>7</v>
      </c>
      <c r="E49" s="1">
        <v>12</v>
      </c>
      <c r="F49" s="1" t="s">
        <v>68</v>
      </c>
      <c r="G49" s="1">
        <v>42.31</v>
      </c>
      <c r="H49" s="1">
        <f>1+COUNTIFS(A:A,A49,G:G,"&gt;"&amp;G49)</f>
        <v>7</v>
      </c>
      <c r="I49" s="2">
        <f>AVERAGEIF(A:A,A49,G:G)</f>
        <v>46.42499999999999</v>
      </c>
      <c r="J49" s="2">
        <f t="shared" si="24"/>
        <v>-4.1149999999999878</v>
      </c>
      <c r="K49" s="2">
        <f t="shared" si="25"/>
        <v>85.885000000000019</v>
      </c>
      <c r="L49" s="2">
        <f t="shared" si="26"/>
        <v>172.96685732696272</v>
      </c>
      <c r="M49" s="2">
        <f>SUMIF(A:A,A49,L:L)</f>
        <v>3521.7886705344449</v>
      </c>
      <c r="N49" s="3">
        <f t="shared" si="27"/>
        <v>4.9113355032945331E-2</v>
      </c>
      <c r="O49" s="6">
        <f t="shared" si="28"/>
        <v>20.361060638785482</v>
      </c>
      <c r="P49" s="3">
        <f t="shared" si="29"/>
        <v>4.9113355032945331E-2</v>
      </c>
      <c r="Q49" s="3">
        <f>IF(ISNUMBER(P49),SUMIF(A:A,A49,P:P),"")</f>
        <v>0.83143464303528347</v>
      </c>
      <c r="R49" s="3">
        <f t="shared" si="30"/>
        <v>5.90706142020367E-2</v>
      </c>
      <c r="S49" s="7">
        <f t="shared" si="31"/>
        <v>16.92889118402837</v>
      </c>
    </row>
    <row r="50" spans="1:19" x14ac:dyDescent="0.3">
      <c r="A50" s="1">
        <v>17</v>
      </c>
      <c r="B50" s="5">
        <v>0.66319444444444442</v>
      </c>
      <c r="C50" s="1" t="s">
        <v>19</v>
      </c>
      <c r="D50" s="1">
        <v>7</v>
      </c>
      <c r="E50" s="1">
        <v>9</v>
      </c>
      <c r="F50" s="1" t="s">
        <v>66</v>
      </c>
      <c r="G50" s="1">
        <v>41.28</v>
      </c>
      <c r="H50" s="1">
        <f>1+COUNTIFS(A:A,A50,G:G,"&gt;"&amp;G50)</f>
        <v>8</v>
      </c>
      <c r="I50" s="2">
        <f>AVERAGEIF(A:A,A50,G:G)</f>
        <v>46.42499999999999</v>
      </c>
      <c r="J50" s="2">
        <f t="shared" si="24"/>
        <v>-5.1449999999999889</v>
      </c>
      <c r="K50" s="2">
        <f t="shared" si="25"/>
        <v>84.855000000000018</v>
      </c>
      <c r="L50" s="2">
        <f t="shared" si="26"/>
        <v>162.60110615307343</v>
      </c>
      <c r="M50" s="2">
        <f>SUMIF(A:A,A50,L:L)</f>
        <v>3521.7886705344449</v>
      </c>
      <c r="N50" s="3">
        <f t="shared" si="27"/>
        <v>4.6170034992019576E-2</v>
      </c>
      <c r="O50" s="6">
        <f t="shared" si="28"/>
        <v>21.659069571267349</v>
      </c>
      <c r="P50" s="3" t="str">
        <f t="shared" si="29"/>
        <v/>
      </c>
      <c r="Q50" s="3" t="str">
        <f>IF(ISNUMBER(P50),SUMIF(A:A,A50,P:P),"")</f>
        <v/>
      </c>
      <c r="R50" s="3" t="str">
        <f t="shared" si="30"/>
        <v/>
      </c>
      <c r="S50" s="7" t="str">
        <f t="shared" si="31"/>
        <v/>
      </c>
    </row>
    <row r="51" spans="1:19" x14ac:dyDescent="0.3">
      <c r="A51" s="1">
        <v>17</v>
      </c>
      <c r="B51" s="5">
        <v>0.66319444444444442</v>
      </c>
      <c r="C51" s="1" t="s">
        <v>19</v>
      </c>
      <c r="D51" s="1">
        <v>7</v>
      </c>
      <c r="E51" s="1">
        <v>10</v>
      </c>
      <c r="F51" s="1" t="s">
        <v>67</v>
      </c>
      <c r="G51" s="1">
        <v>36.9</v>
      </c>
      <c r="H51" s="1">
        <f>1+COUNTIFS(A:A,A51,G:G,"&gt;"&amp;G51)</f>
        <v>9</v>
      </c>
      <c r="I51" s="2">
        <f>AVERAGEIF(A:A,A51,G:G)</f>
        <v>46.42499999999999</v>
      </c>
      <c r="J51" s="2">
        <f t="shared" si="24"/>
        <v>-9.5249999999999915</v>
      </c>
      <c r="K51" s="2">
        <f t="shared" si="25"/>
        <v>80.475000000000009</v>
      </c>
      <c r="L51" s="2">
        <f t="shared" si="26"/>
        <v>125.02328500570903</v>
      </c>
      <c r="M51" s="2">
        <f>SUMIF(A:A,A51,L:L)</f>
        <v>3521.7886705344449</v>
      </c>
      <c r="N51" s="3">
        <f t="shared" si="27"/>
        <v>3.5499939576651617E-2</v>
      </c>
      <c r="O51" s="6">
        <f t="shared" si="28"/>
        <v>28.169062030114048</v>
      </c>
      <c r="P51" s="3" t="str">
        <f t="shared" si="29"/>
        <v/>
      </c>
      <c r="Q51" s="3" t="str">
        <f>IF(ISNUMBER(P51),SUMIF(A:A,A51,P:P),"")</f>
        <v/>
      </c>
      <c r="R51" s="3" t="str">
        <f t="shared" si="30"/>
        <v/>
      </c>
      <c r="S51" s="7" t="str">
        <f t="shared" si="31"/>
        <v/>
      </c>
    </row>
    <row r="52" spans="1:19" x14ac:dyDescent="0.3">
      <c r="A52" s="1">
        <v>17</v>
      </c>
      <c r="B52" s="5">
        <v>0.66319444444444442</v>
      </c>
      <c r="C52" s="1" t="s">
        <v>19</v>
      </c>
      <c r="D52" s="1">
        <v>7</v>
      </c>
      <c r="E52" s="1">
        <v>13</v>
      </c>
      <c r="F52" s="1" t="s">
        <v>69</v>
      </c>
      <c r="G52" s="1">
        <v>36.840000000000003</v>
      </c>
      <c r="H52" s="1">
        <f>1+COUNTIFS(A:A,A52,G:G,"&gt;"&amp;G52)</f>
        <v>10</v>
      </c>
      <c r="I52" s="2">
        <f>AVERAGEIF(A:A,A52,G:G)</f>
        <v>46.42499999999999</v>
      </c>
      <c r="J52" s="2">
        <f t="shared" si="24"/>
        <v>-9.5849999999999866</v>
      </c>
      <c r="K52" s="2">
        <f t="shared" si="25"/>
        <v>80.41500000000002</v>
      </c>
      <c r="L52" s="2">
        <f t="shared" si="26"/>
        <v>124.57401035926874</v>
      </c>
      <c r="M52" s="2">
        <f>SUMIF(A:A,A52,L:L)</f>
        <v>3521.7886705344449</v>
      </c>
      <c r="N52" s="3">
        <f t="shared" si="27"/>
        <v>3.5372369557984909E-2</v>
      </c>
      <c r="O52" s="6">
        <f t="shared" si="28"/>
        <v>28.27065340818428</v>
      </c>
      <c r="P52" s="3" t="str">
        <f t="shared" si="29"/>
        <v/>
      </c>
      <c r="Q52" s="3" t="str">
        <f>IF(ISNUMBER(P52),SUMIF(A:A,A52,P:P),"")</f>
        <v/>
      </c>
      <c r="R52" s="3" t="str">
        <f t="shared" si="30"/>
        <v/>
      </c>
      <c r="S52" s="7" t="str">
        <f t="shared" si="31"/>
        <v/>
      </c>
    </row>
    <row r="53" spans="1:19" x14ac:dyDescent="0.3">
      <c r="A53" s="1">
        <v>17</v>
      </c>
      <c r="B53" s="5">
        <v>0.66319444444444442</v>
      </c>
      <c r="C53" s="1" t="s">
        <v>19</v>
      </c>
      <c r="D53" s="1">
        <v>7</v>
      </c>
      <c r="E53" s="1">
        <v>14</v>
      </c>
      <c r="F53" s="1" t="s">
        <v>70</v>
      </c>
      <c r="G53" s="1">
        <v>33.92</v>
      </c>
      <c r="H53" s="1">
        <f>1+COUNTIFS(A:A,A53,G:G,"&gt;"&amp;G53)</f>
        <v>11</v>
      </c>
      <c r="I53" s="2">
        <f>AVERAGEIF(A:A,A53,G:G)</f>
        <v>46.42499999999999</v>
      </c>
      <c r="J53" s="2">
        <f t="shared" si="24"/>
        <v>-12.504999999999988</v>
      </c>
      <c r="K53" s="2">
        <f t="shared" si="25"/>
        <v>77.495000000000005</v>
      </c>
      <c r="L53" s="2">
        <f t="shared" si="26"/>
        <v>104.55361478729483</v>
      </c>
      <c r="M53" s="2">
        <f>SUMIF(A:A,A53,L:L)</f>
        <v>3521.7886705344449</v>
      </c>
      <c r="N53" s="3">
        <f t="shared" si="27"/>
        <v>2.9687645843732135E-2</v>
      </c>
      <c r="O53" s="6">
        <f t="shared" si="28"/>
        <v>33.684045049032648</v>
      </c>
      <c r="P53" s="3" t="str">
        <f t="shared" si="29"/>
        <v/>
      </c>
      <c r="Q53" s="3" t="str">
        <f>IF(ISNUMBER(P53),SUMIF(A:A,A53,P:P),"")</f>
        <v/>
      </c>
      <c r="R53" s="3" t="str">
        <f t="shared" si="30"/>
        <v/>
      </c>
      <c r="S53" s="7" t="str">
        <f t="shared" si="31"/>
        <v/>
      </c>
    </row>
    <row r="54" spans="1:19" x14ac:dyDescent="0.3">
      <c r="A54" s="1">
        <v>17</v>
      </c>
      <c r="B54" s="5">
        <v>0.66319444444444442</v>
      </c>
      <c r="C54" s="1" t="s">
        <v>19</v>
      </c>
      <c r="D54" s="1">
        <v>7</v>
      </c>
      <c r="E54" s="1">
        <v>17</v>
      </c>
      <c r="F54" s="1" t="s">
        <v>72</v>
      </c>
      <c r="G54" s="1">
        <v>28.8</v>
      </c>
      <c r="H54" s="1">
        <f>1+COUNTIFS(A:A,A54,G:G,"&gt;"&amp;G54)</f>
        <v>12</v>
      </c>
      <c r="I54" s="2">
        <f>AVERAGEIF(A:A,A54,G:G)</f>
        <v>46.42499999999999</v>
      </c>
      <c r="J54" s="2">
        <f t="shared" si="24"/>
        <v>-17.624999999999989</v>
      </c>
      <c r="K54" s="2">
        <f t="shared" si="25"/>
        <v>72.375000000000014</v>
      </c>
      <c r="L54" s="2">
        <f t="shared" si="26"/>
        <v>76.899548097585921</v>
      </c>
      <c r="M54" s="2">
        <f>SUMIF(A:A,A54,L:L)</f>
        <v>3521.7886705344449</v>
      </c>
      <c r="N54" s="3">
        <f t="shared" si="27"/>
        <v>2.1835366994327948E-2</v>
      </c>
      <c r="O54" s="6">
        <f t="shared" si="28"/>
        <v>45.797260941836448</v>
      </c>
      <c r="P54" s="3" t="str">
        <f t="shared" si="29"/>
        <v/>
      </c>
      <c r="Q54" s="3" t="str">
        <f>IF(ISNUMBER(P54),SUMIF(A:A,A54,P:P),"")</f>
        <v/>
      </c>
      <c r="R54" s="3" t="str">
        <f t="shared" si="30"/>
        <v/>
      </c>
      <c r="S54" s="7" t="str">
        <f t="shared" si="31"/>
        <v/>
      </c>
    </row>
    <row r="55" spans="1:19" x14ac:dyDescent="0.3">
      <c r="A55" s="1">
        <v>21</v>
      </c>
      <c r="B55" s="5">
        <v>0.69097222222222221</v>
      </c>
      <c r="C55" s="1" t="s">
        <v>19</v>
      </c>
      <c r="D55" s="1">
        <v>8</v>
      </c>
      <c r="E55" s="1">
        <v>4</v>
      </c>
      <c r="F55" s="1" t="s">
        <v>75</v>
      </c>
      <c r="G55" s="1">
        <v>62.98</v>
      </c>
      <c r="H55" s="1">
        <f>1+COUNTIFS(A:A,A55,G:G,"&gt;"&amp;G55)</f>
        <v>1</v>
      </c>
      <c r="I55" s="2">
        <f>AVERAGEIF(A:A,A55,G:G)</f>
        <v>51.452500000000008</v>
      </c>
      <c r="J55" s="2">
        <f t="shared" ref="J55:J66" si="32">G55-I55</f>
        <v>11.527499999999989</v>
      </c>
      <c r="K55" s="2">
        <f t="shared" ref="K55:K66" si="33">90+J55</f>
        <v>101.52749999999999</v>
      </c>
      <c r="L55" s="2">
        <f t="shared" ref="L55:L66" si="34">EXP(0.06*K55)</f>
        <v>442.15035768988031</v>
      </c>
      <c r="M55" s="2">
        <f>SUMIF(A:A,A55,L:L)</f>
        <v>3102.1298307638899</v>
      </c>
      <c r="N55" s="3">
        <f t="shared" ref="N55:N66" si="35">L55/M55</f>
        <v>0.14253122267967816</v>
      </c>
      <c r="O55" s="6">
        <f t="shared" ref="O55:O66" si="36">1/N55</f>
        <v>7.0160066068287374</v>
      </c>
      <c r="P55" s="3">
        <f t="shared" ref="P55:P66" si="37">IF(O55&gt;21,"",N55)</f>
        <v>0.14253122267967816</v>
      </c>
      <c r="Q55" s="3">
        <f>IF(ISNUMBER(P55),SUMIF(A:A,A55,P:P),"")</f>
        <v>0.94178652740811108</v>
      </c>
      <c r="R55" s="3">
        <f t="shared" ref="R55:R66" si="38">IFERROR(P55*(1/Q55),"")</f>
        <v>0.15134132686303983</v>
      </c>
      <c r="S55" s="7">
        <f t="shared" ref="S55:S66" si="39">IFERROR(1/R55,"")</f>
        <v>6.607580498517601</v>
      </c>
    </row>
    <row r="56" spans="1:19" x14ac:dyDescent="0.3">
      <c r="A56" s="1">
        <v>21</v>
      </c>
      <c r="B56" s="5">
        <v>0.69097222222222221</v>
      </c>
      <c r="C56" s="1" t="s">
        <v>19</v>
      </c>
      <c r="D56" s="1">
        <v>8</v>
      </c>
      <c r="E56" s="1">
        <v>5</v>
      </c>
      <c r="F56" s="1" t="s">
        <v>76</v>
      </c>
      <c r="G56" s="1">
        <v>60.99</v>
      </c>
      <c r="H56" s="1">
        <f>1+COUNTIFS(A:A,A56,G:G,"&gt;"&amp;G56)</f>
        <v>2</v>
      </c>
      <c r="I56" s="2">
        <f>AVERAGEIF(A:A,A56,G:G)</f>
        <v>51.452500000000008</v>
      </c>
      <c r="J56" s="2">
        <f t="shared" si="32"/>
        <v>9.5374999999999943</v>
      </c>
      <c r="K56" s="2">
        <f t="shared" si="33"/>
        <v>99.537499999999994</v>
      </c>
      <c r="L56" s="2">
        <f t="shared" si="34"/>
        <v>392.38755025147185</v>
      </c>
      <c r="M56" s="2">
        <f>SUMIF(A:A,A56,L:L)</f>
        <v>3102.1298307638899</v>
      </c>
      <c r="N56" s="3">
        <f t="shared" si="35"/>
        <v>0.12648972533649491</v>
      </c>
      <c r="O56" s="6">
        <f t="shared" si="36"/>
        <v>7.9057804682534103</v>
      </c>
      <c r="P56" s="3">
        <f t="shared" si="37"/>
        <v>0.12648972533649491</v>
      </c>
      <c r="Q56" s="3">
        <f>IF(ISNUMBER(P56),SUMIF(A:A,A56,P:P),"")</f>
        <v>0.94178652740811108</v>
      </c>
      <c r="R56" s="3">
        <f t="shared" si="38"/>
        <v>0.13430827650997199</v>
      </c>
      <c r="S56" s="7">
        <f t="shared" si="39"/>
        <v>7.4455575336472508</v>
      </c>
    </row>
    <row r="57" spans="1:19" x14ac:dyDescent="0.3">
      <c r="A57" s="1">
        <v>21</v>
      </c>
      <c r="B57" s="5">
        <v>0.69097222222222221</v>
      </c>
      <c r="C57" s="1" t="s">
        <v>19</v>
      </c>
      <c r="D57" s="1">
        <v>8</v>
      </c>
      <c r="E57" s="1">
        <v>3</v>
      </c>
      <c r="F57" s="1" t="s">
        <v>74</v>
      </c>
      <c r="G57" s="1">
        <v>60.94</v>
      </c>
      <c r="H57" s="1">
        <f>1+COUNTIFS(A:A,A57,G:G,"&gt;"&amp;G57)</f>
        <v>3</v>
      </c>
      <c r="I57" s="2">
        <f>AVERAGEIF(A:A,A57,G:G)</f>
        <v>51.452500000000008</v>
      </c>
      <c r="J57" s="2">
        <f t="shared" si="32"/>
        <v>9.4874999999999901</v>
      </c>
      <c r="K57" s="2">
        <f t="shared" si="33"/>
        <v>99.487499999999983</v>
      </c>
      <c r="L57" s="2">
        <f t="shared" si="34"/>
        <v>391.21215158027269</v>
      </c>
      <c r="M57" s="2">
        <f>SUMIF(A:A,A57,L:L)</f>
        <v>3102.1298307638899</v>
      </c>
      <c r="N57" s="3">
        <f t="shared" si="35"/>
        <v>0.12611082479547217</v>
      </c>
      <c r="O57" s="6">
        <f t="shared" si="36"/>
        <v>7.9295334212729971</v>
      </c>
      <c r="P57" s="3">
        <f t="shared" si="37"/>
        <v>0.12611082479547217</v>
      </c>
      <c r="Q57" s="3">
        <f>IF(ISNUMBER(P57),SUMIF(A:A,A57,P:P),"")</f>
        <v>0.94178652740811108</v>
      </c>
      <c r="R57" s="3">
        <f t="shared" si="38"/>
        <v>0.13390595546375197</v>
      </c>
      <c r="S57" s="7">
        <f t="shared" si="39"/>
        <v>7.4679277447872554</v>
      </c>
    </row>
    <row r="58" spans="1:19" x14ac:dyDescent="0.3">
      <c r="A58" s="1">
        <v>21</v>
      </c>
      <c r="B58" s="5">
        <v>0.69097222222222221</v>
      </c>
      <c r="C58" s="1" t="s">
        <v>19</v>
      </c>
      <c r="D58" s="1">
        <v>8</v>
      </c>
      <c r="E58" s="1">
        <v>1</v>
      </c>
      <c r="F58" s="1" t="s">
        <v>73</v>
      </c>
      <c r="G58" s="1">
        <v>60.44</v>
      </c>
      <c r="H58" s="1">
        <f>1+COUNTIFS(A:A,A58,G:G,"&gt;"&amp;G58)</f>
        <v>4</v>
      </c>
      <c r="I58" s="2">
        <f>AVERAGEIF(A:A,A58,G:G)</f>
        <v>51.452500000000008</v>
      </c>
      <c r="J58" s="2">
        <f t="shared" si="32"/>
        <v>8.9874999999999901</v>
      </c>
      <c r="K58" s="2">
        <f t="shared" si="33"/>
        <v>98.987499999999983</v>
      </c>
      <c r="L58" s="2">
        <f t="shared" si="34"/>
        <v>379.65008517097749</v>
      </c>
      <c r="M58" s="2">
        <f>SUMIF(A:A,A58,L:L)</f>
        <v>3102.1298307638899</v>
      </c>
      <c r="N58" s="3">
        <f t="shared" si="35"/>
        <v>0.1223836866548844</v>
      </c>
      <c r="O58" s="6">
        <f t="shared" si="36"/>
        <v>8.1710236660867039</v>
      </c>
      <c r="P58" s="3">
        <f t="shared" si="37"/>
        <v>0.1223836866548844</v>
      </c>
      <c r="Q58" s="3">
        <f>IF(ISNUMBER(P58),SUMIF(A:A,A58,P:P),"")</f>
        <v>0.94178652740811108</v>
      </c>
      <c r="R58" s="3">
        <f t="shared" si="38"/>
        <v>0.12994843639534354</v>
      </c>
      <c r="S58" s="7">
        <f t="shared" si="39"/>
        <v>7.695360003853291</v>
      </c>
    </row>
    <row r="59" spans="1:19" x14ac:dyDescent="0.3">
      <c r="A59" s="1">
        <v>21</v>
      </c>
      <c r="B59" s="5">
        <v>0.69097222222222221</v>
      </c>
      <c r="C59" s="1" t="s">
        <v>19</v>
      </c>
      <c r="D59" s="1">
        <v>8</v>
      </c>
      <c r="E59" s="1">
        <v>11</v>
      </c>
      <c r="F59" s="1" t="s">
        <v>81</v>
      </c>
      <c r="G59" s="1">
        <v>54.68</v>
      </c>
      <c r="H59" s="1">
        <f>1+COUNTIFS(A:A,A59,G:G,"&gt;"&amp;G59)</f>
        <v>5</v>
      </c>
      <c r="I59" s="2">
        <f>AVERAGEIF(A:A,A59,G:G)</f>
        <v>51.452500000000008</v>
      </c>
      <c r="J59" s="2">
        <f t="shared" si="32"/>
        <v>3.227499999999992</v>
      </c>
      <c r="K59" s="2">
        <f t="shared" si="33"/>
        <v>93.227499999999992</v>
      </c>
      <c r="L59" s="2">
        <f t="shared" si="34"/>
        <v>268.71464035134903</v>
      </c>
      <c r="M59" s="2">
        <f>SUMIF(A:A,A59,L:L)</f>
        <v>3102.1298307638899</v>
      </c>
      <c r="N59" s="3">
        <f t="shared" si="35"/>
        <v>8.662262864903332E-2</v>
      </c>
      <c r="O59" s="6">
        <f t="shared" si="36"/>
        <v>11.544327568858183</v>
      </c>
      <c r="P59" s="3">
        <f t="shared" si="37"/>
        <v>8.662262864903332E-2</v>
      </c>
      <c r="Q59" s="3">
        <f>IF(ISNUMBER(P59),SUMIF(A:A,A59,P:P),"")</f>
        <v>0.94178652740811108</v>
      </c>
      <c r="R59" s="3">
        <f t="shared" si="38"/>
        <v>9.197692484243461E-2</v>
      </c>
      <c r="S59" s="7">
        <f t="shared" si="39"/>
        <v>10.872292172336669</v>
      </c>
    </row>
    <row r="60" spans="1:19" x14ac:dyDescent="0.3">
      <c r="A60" s="1">
        <v>21</v>
      </c>
      <c r="B60" s="5">
        <v>0.69097222222222221</v>
      </c>
      <c r="C60" s="1" t="s">
        <v>19</v>
      </c>
      <c r="D60" s="1">
        <v>8</v>
      </c>
      <c r="E60" s="1">
        <v>6</v>
      </c>
      <c r="F60" s="1" t="s">
        <v>77</v>
      </c>
      <c r="G60" s="1">
        <v>52.93</v>
      </c>
      <c r="H60" s="1">
        <f>1+COUNTIFS(A:A,A60,G:G,"&gt;"&amp;G60)</f>
        <v>6</v>
      </c>
      <c r="I60" s="2">
        <f>AVERAGEIF(A:A,A60,G:G)</f>
        <v>51.452500000000008</v>
      </c>
      <c r="J60" s="2">
        <f t="shared" si="32"/>
        <v>1.477499999999992</v>
      </c>
      <c r="K60" s="2">
        <f t="shared" si="33"/>
        <v>91.477499999999992</v>
      </c>
      <c r="L60" s="2">
        <f t="shared" si="34"/>
        <v>241.93038028626825</v>
      </c>
      <c r="M60" s="2">
        <f>SUMIF(A:A,A60,L:L)</f>
        <v>3102.1298307638899</v>
      </c>
      <c r="N60" s="3">
        <f t="shared" si="35"/>
        <v>7.7988476783608263E-2</v>
      </c>
      <c r="O60" s="6">
        <f t="shared" si="36"/>
        <v>12.822407120152672</v>
      </c>
      <c r="P60" s="3">
        <f t="shared" si="37"/>
        <v>7.7988476783608263E-2</v>
      </c>
      <c r="Q60" s="3">
        <f>IF(ISNUMBER(P60),SUMIF(A:A,A60,P:P),"")</f>
        <v>0.94178652740811108</v>
      </c>
      <c r="R60" s="3">
        <f t="shared" si="38"/>
        <v>8.2809080947717731E-2</v>
      </c>
      <c r="S60" s="7">
        <f t="shared" si="39"/>
        <v>12.075970274701625</v>
      </c>
    </row>
    <row r="61" spans="1:19" x14ac:dyDescent="0.3">
      <c r="A61" s="1">
        <v>21</v>
      </c>
      <c r="B61" s="5">
        <v>0.69097222222222221</v>
      </c>
      <c r="C61" s="1" t="s">
        <v>19</v>
      </c>
      <c r="D61" s="1">
        <v>8</v>
      </c>
      <c r="E61" s="1">
        <v>9</v>
      </c>
      <c r="F61" s="1" t="s">
        <v>79</v>
      </c>
      <c r="G61" s="1">
        <v>52.9</v>
      </c>
      <c r="H61" s="1">
        <f>1+COUNTIFS(A:A,A61,G:G,"&gt;"&amp;G61)</f>
        <v>7</v>
      </c>
      <c r="I61" s="2">
        <f>AVERAGEIF(A:A,A61,G:G)</f>
        <v>51.452500000000008</v>
      </c>
      <c r="J61" s="2">
        <f t="shared" si="32"/>
        <v>1.4474999999999909</v>
      </c>
      <c r="K61" s="2">
        <f t="shared" si="33"/>
        <v>91.447499999999991</v>
      </c>
      <c r="L61" s="2">
        <f t="shared" si="34"/>
        <v>241.49529729391864</v>
      </c>
      <c r="M61" s="2">
        <f>SUMIF(A:A,A61,L:L)</f>
        <v>3102.1298307638899</v>
      </c>
      <c r="N61" s="3">
        <f t="shared" si="35"/>
        <v>7.78482237909595E-2</v>
      </c>
      <c r="O61" s="6">
        <f t="shared" si="36"/>
        <v>12.845508237737466</v>
      </c>
      <c r="P61" s="3">
        <f t="shared" si="37"/>
        <v>7.78482237909595E-2</v>
      </c>
      <c r="Q61" s="3">
        <f>IF(ISNUMBER(P61),SUMIF(A:A,A61,P:P),"")</f>
        <v>0.94178652740811108</v>
      </c>
      <c r="R61" s="3">
        <f t="shared" si="38"/>
        <v>8.2660158672268808E-2</v>
      </c>
      <c r="S61" s="7">
        <f t="shared" si="39"/>
        <v>12.097726596011052</v>
      </c>
    </row>
    <row r="62" spans="1:19" x14ac:dyDescent="0.3">
      <c r="A62" s="1">
        <v>21</v>
      </c>
      <c r="B62" s="5">
        <v>0.69097222222222221</v>
      </c>
      <c r="C62" s="1" t="s">
        <v>19</v>
      </c>
      <c r="D62" s="1">
        <v>8</v>
      </c>
      <c r="E62" s="1">
        <v>8</v>
      </c>
      <c r="F62" s="1" t="s">
        <v>78</v>
      </c>
      <c r="G62" s="1">
        <v>51.92</v>
      </c>
      <c r="H62" s="1">
        <f>1+COUNTIFS(A:A,A62,G:G,"&gt;"&amp;G62)</f>
        <v>8</v>
      </c>
      <c r="I62" s="2">
        <f>AVERAGEIF(A:A,A62,G:G)</f>
        <v>51.452500000000008</v>
      </c>
      <c r="J62" s="2">
        <f t="shared" si="32"/>
        <v>0.46749999999999403</v>
      </c>
      <c r="K62" s="2">
        <f t="shared" si="33"/>
        <v>90.467500000000001</v>
      </c>
      <c r="L62" s="2">
        <f t="shared" si="34"/>
        <v>227.7047878823677</v>
      </c>
      <c r="M62" s="2">
        <f>SUMIF(A:A,A62,L:L)</f>
        <v>3102.1298307638899</v>
      </c>
      <c r="N62" s="3">
        <f t="shared" si="35"/>
        <v>7.340272661196004E-2</v>
      </c>
      <c r="O62" s="6">
        <f t="shared" si="36"/>
        <v>13.623472126402763</v>
      </c>
      <c r="P62" s="3">
        <f t="shared" si="37"/>
        <v>7.340272661196004E-2</v>
      </c>
      <c r="Q62" s="3">
        <f>IF(ISNUMBER(P62),SUMIF(A:A,A62,P:P),"")</f>
        <v>0.94178652740811108</v>
      </c>
      <c r="R62" s="3">
        <f t="shared" si="38"/>
        <v>7.7939877536761473E-2</v>
      </c>
      <c r="S62" s="7">
        <f t="shared" si="39"/>
        <v>12.830402505166056</v>
      </c>
    </row>
    <row r="63" spans="1:19" x14ac:dyDescent="0.3">
      <c r="A63" s="1">
        <v>21</v>
      </c>
      <c r="B63" s="5">
        <v>0.69097222222222221</v>
      </c>
      <c r="C63" s="1" t="s">
        <v>19</v>
      </c>
      <c r="D63" s="1">
        <v>8</v>
      </c>
      <c r="E63" s="1">
        <v>10</v>
      </c>
      <c r="F63" s="1" t="s">
        <v>80</v>
      </c>
      <c r="G63" s="1">
        <v>47.48</v>
      </c>
      <c r="H63" s="1">
        <f>1+COUNTIFS(A:A,A63,G:G,"&gt;"&amp;G63)</f>
        <v>9</v>
      </c>
      <c r="I63" s="2">
        <f>AVERAGEIF(A:A,A63,G:G)</f>
        <v>51.452500000000008</v>
      </c>
      <c r="J63" s="2">
        <f t="shared" si="32"/>
        <v>-3.9725000000000108</v>
      </c>
      <c r="K63" s="2">
        <f t="shared" si="33"/>
        <v>86.027499999999989</v>
      </c>
      <c r="L63" s="2">
        <f t="shared" si="34"/>
        <v>174.45206416867279</v>
      </c>
      <c r="M63" s="2">
        <f>SUMIF(A:A,A63,L:L)</f>
        <v>3102.1298307638899</v>
      </c>
      <c r="N63" s="3">
        <f t="shared" si="35"/>
        <v>5.6236222752067896E-2</v>
      </c>
      <c r="O63" s="6">
        <f t="shared" si="36"/>
        <v>17.782133135234947</v>
      </c>
      <c r="P63" s="3">
        <f t="shared" si="37"/>
        <v>5.6236222752067896E-2</v>
      </c>
      <c r="Q63" s="3">
        <f>IF(ISNUMBER(P63),SUMIF(A:A,A63,P:P),"")</f>
        <v>0.94178652740811108</v>
      </c>
      <c r="R63" s="3">
        <f t="shared" si="38"/>
        <v>5.9712282046373605E-2</v>
      </c>
      <c r="S63" s="7">
        <f t="shared" si="39"/>
        <v>16.746973415341628</v>
      </c>
    </row>
    <row r="64" spans="1:19" x14ac:dyDescent="0.3">
      <c r="A64" s="1">
        <v>21</v>
      </c>
      <c r="B64" s="5">
        <v>0.69097222222222221</v>
      </c>
      <c r="C64" s="1" t="s">
        <v>19</v>
      </c>
      <c r="D64" s="1">
        <v>8</v>
      </c>
      <c r="E64" s="1">
        <v>12</v>
      </c>
      <c r="F64" s="1" t="s">
        <v>82</v>
      </c>
      <c r="G64" s="1">
        <v>46.23</v>
      </c>
      <c r="H64" s="1">
        <f>1+COUNTIFS(A:A,A64,G:G,"&gt;"&amp;G64)</f>
        <v>10</v>
      </c>
      <c r="I64" s="2">
        <f>AVERAGEIF(A:A,A64,G:G)</f>
        <v>51.452500000000008</v>
      </c>
      <c r="J64" s="2">
        <f t="shared" si="32"/>
        <v>-5.2225000000000108</v>
      </c>
      <c r="K64" s="2">
        <f t="shared" si="33"/>
        <v>84.777499999999989</v>
      </c>
      <c r="L64" s="2">
        <f t="shared" si="34"/>
        <v>161.84676620905688</v>
      </c>
      <c r="M64" s="2">
        <f>SUMIF(A:A,A64,L:L)</f>
        <v>3102.1298307638899</v>
      </c>
      <c r="N64" s="3">
        <f t="shared" si="35"/>
        <v>5.2172789353952545E-2</v>
      </c>
      <c r="O64" s="6">
        <f t="shared" si="36"/>
        <v>19.167079475390196</v>
      </c>
      <c r="P64" s="3">
        <f t="shared" si="37"/>
        <v>5.2172789353952545E-2</v>
      </c>
      <c r="Q64" s="3">
        <f>IF(ISNUMBER(P64),SUMIF(A:A,A64,P:P),"")</f>
        <v>0.94178652740811108</v>
      </c>
      <c r="R64" s="3">
        <f t="shared" si="38"/>
        <v>5.5397680722336487E-2</v>
      </c>
      <c r="S64" s="7">
        <f t="shared" si="39"/>
        <v>18.051297219683015</v>
      </c>
    </row>
    <row r="65" spans="1:19" x14ac:dyDescent="0.3">
      <c r="A65" s="1">
        <v>21</v>
      </c>
      <c r="B65" s="5">
        <v>0.69097222222222221</v>
      </c>
      <c r="C65" s="1" t="s">
        <v>19</v>
      </c>
      <c r="D65" s="1">
        <v>8</v>
      </c>
      <c r="E65" s="1">
        <v>15</v>
      </c>
      <c r="F65" s="1" t="s">
        <v>83</v>
      </c>
      <c r="G65" s="1">
        <v>44.21</v>
      </c>
      <c r="H65" s="1">
        <f>1+COUNTIFS(A:A,A65,G:G,"&gt;"&amp;G65)</f>
        <v>11</v>
      </c>
      <c r="I65" s="2">
        <f>AVERAGEIF(A:A,A65,G:G)</f>
        <v>51.452500000000008</v>
      </c>
      <c r="J65" s="2">
        <f t="shared" si="32"/>
        <v>-7.2425000000000068</v>
      </c>
      <c r="K65" s="2">
        <f t="shared" si="33"/>
        <v>82.757499999999993</v>
      </c>
      <c r="L65" s="2">
        <f t="shared" si="34"/>
        <v>143.37305363313433</v>
      </c>
      <c r="M65" s="2">
        <f>SUMIF(A:A,A65,L:L)</f>
        <v>3102.1298307638899</v>
      </c>
      <c r="N65" s="3">
        <f t="shared" si="35"/>
        <v>4.6217618686136407E-2</v>
      </c>
      <c r="O65" s="6">
        <f t="shared" si="36"/>
        <v>21.636770314606526</v>
      </c>
      <c r="P65" s="3" t="str">
        <f t="shared" si="37"/>
        <v/>
      </c>
      <c r="Q65" s="3" t="str">
        <f>IF(ISNUMBER(P65),SUMIF(A:A,A65,P:P),"")</f>
        <v/>
      </c>
      <c r="R65" s="3" t="str">
        <f t="shared" si="38"/>
        <v/>
      </c>
      <c r="S65" s="7" t="str">
        <f t="shared" si="39"/>
        <v/>
      </c>
    </row>
    <row r="66" spans="1:19" x14ac:dyDescent="0.3">
      <c r="A66" s="1">
        <v>21</v>
      </c>
      <c r="B66" s="5">
        <v>0.69097222222222221</v>
      </c>
      <c r="C66" s="1" t="s">
        <v>19</v>
      </c>
      <c r="D66" s="1">
        <v>8</v>
      </c>
      <c r="E66" s="1">
        <v>16</v>
      </c>
      <c r="F66" s="1" t="s">
        <v>84</v>
      </c>
      <c r="G66" s="1">
        <v>21.73</v>
      </c>
      <c r="H66" s="1">
        <f>1+COUNTIFS(A:A,A66,G:G,"&gt;"&amp;G66)</f>
        <v>12</v>
      </c>
      <c r="I66" s="2">
        <f>AVERAGEIF(A:A,A66,G:G)</f>
        <v>51.452500000000008</v>
      </c>
      <c r="J66" s="2">
        <f t="shared" si="32"/>
        <v>-29.722500000000007</v>
      </c>
      <c r="K66" s="2">
        <f t="shared" si="33"/>
        <v>60.277499999999989</v>
      </c>
      <c r="L66" s="2">
        <f t="shared" si="34"/>
        <v>37.21269624651967</v>
      </c>
      <c r="M66" s="2">
        <f>SUMIF(A:A,A66,L:L)</f>
        <v>3102.1298307638899</v>
      </c>
      <c r="N66" s="3">
        <f t="shared" si="35"/>
        <v>1.1995853905752281E-2</v>
      </c>
      <c r="O66" s="6">
        <f t="shared" si="36"/>
        <v>83.36213560590943</v>
      </c>
      <c r="P66" s="3" t="str">
        <f t="shared" si="37"/>
        <v/>
      </c>
      <c r="Q66" s="3" t="str">
        <f>IF(ISNUMBER(P66),SUMIF(A:A,A66,P:P),"")</f>
        <v/>
      </c>
      <c r="R66" s="3" t="str">
        <f t="shared" si="38"/>
        <v/>
      </c>
      <c r="S66" s="7" t="str">
        <f t="shared" si="39"/>
        <v/>
      </c>
    </row>
  </sheetData>
  <autoFilter ref="A1:S22" xr:uid="{00000000-0009-0000-0000-000000000000}"/>
  <sortState xmlns:xlrd2="http://schemas.microsoft.com/office/spreadsheetml/2017/richdata2" ref="A2:T66">
    <sortCondition ref="B2:B66"/>
    <sortCondition ref="H2:H66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3:G1048576 G1"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22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07062022 -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2022-06-06T22:58:12Z</cp:lastPrinted>
  <dcterms:created xsi:type="dcterms:W3CDTF">2016-03-11T05:58:01Z</dcterms:created>
  <dcterms:modified xsi:type="dcterms:W3CDTF">2022-06-06T22:59:01Z</dcterms:modified>
</cp:coreProperties>
</file>