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B4788C99-2F8A-423B-A62E-99DE2723AE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805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18052022 - PREMIUM'!$A$1:$S$19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" i="1" l="1"/>
  <c r="I59" i="1"/>
  <c r="J59" i="1" s="1"/>
  <c r="K59" i="1" s="1"/>
  <c r="L59" i="1" s="1"/>
  <c r="H53" i="1"/>
  <c r="I53" i="1"/>
  <c r="J53" i="1" s="1"/>
  <c r="K53" i="1" s="1"/>
  <c r="L53" i="1" s="1"/>
  <c r="H51" i="1"/>
  <c r="I51" i="1"/>
  <c r="J51" i="1" s="1"/>
  <c r="K51" i="1" s="1"/>
  <c r="L51" i="1" s="1"/>
  <c r="H50" i="1"/>
  <c r="I50" i="1"/>
  <c r="J50" i="1" s="1"/>
  <c r="K50" i="1" s="1"/>
  <c r="L50" i="1" s="1"/>
  <c r="H56" i="1"/>
  <c r="I56" i="1"/>
  <c r="J56" i="1" s="1"/>
  <c r="K56" i="1" s="1"/>
  <c r="L56" i="1" s="1"/>
  <c r="H57" i="1"/>
  <c r="I57" i="1"/>
  <c r="J57" i="1" s="1"/>
  <c r="K57" i="1" s="1"/>
  <c r="L57" i="1" s="1"/>
  <c r="H52" i="1"/>
  <c r="I52" i="1"/>
  <c r="J52" i="1" s="1"/>
  <c r="K52" i="1" s="1"/>
  <c r="L52" i="1" s="1"/>
  <c r="H58" i="1"/>
  <c r="I58" i="1"/>
  <c r="J58" i="1" s="1"/>
  <c r="K58" i="1" s="1"/>
  <c r="L58" i="1" s="1"/>
  <c r="H54" i="1"/>
  <c r="I54" i="1"/>
  <c r="J54" i="1" s="1"/>
  <c r="K54" i="1" s="1"/>
  <c r="L54" i="1" s="1"/>
  <c r="H55" i="1"/>
  <c r="I55" i="1"/>
  <c r="J55" i="1" s="1"/>
  <c r="K55" i="1" s="1"/>
  <c r="L55" i="1" s="1"/>
  <c r="H38" i="1"/>
  <c r="I38" i="1"/>
  <c r="J38" i="1" s="1"/>
  <c r="K38" i="1" s="1"/>
  <c r="L38" i="1" s="1"/>
  <c r="H36" i="1"/>
  <c r="I36" i="1"/>
  <c r="J36" i="1" s="1"/>
  <c r="K36" i="1" s="1"/>
  <c r="L36" i="1" s="1"/>
  <c r="H32" i="1"/>
  <c r="I32" i="1"/>
  <c r="J32" i="1" s="1"/>
  <c r="K32" i="1" s="1"/>
  <c r="L32" i="1" s="1"/>
  <c r="H37" i="1"/>
  <c r="I37" i="1"/>
  <c r="J37" i="1" s="1"/>
  <c r="K37" i="1" s="1"/>
  <c r="L37" i="1" s="1"/>
  <c r="H39" i="1"/>
  <c r="I39" i="1"/>
  <c r="J39" i="1" s="1"/>
  <c r="K39" i="1" s="1"/>
  <c r="L39" i="1" s="1"/>
  <c r="H40" i="1"/>
  <c r="I40" i="1"/>
  <c r="J40" i="1" s="1"/>
  <c r="K40" i="1" s="1"/>
  <c r="L40" i="1" s="1"/>
  <c r="H47" i="1"/>
  <c r="I47" i="1"/>
  <c r="J47" i="1" s="1"/>
  <c r="K47" i="1" s="1"/>
  <c r="L47" i="1" s="1"/>
  <c r="H44" i="1"/>
  <c r="I44" i="1"/>
  <c r="J44" i="1" s="1"/>
  <c r="K44" i="1" s="1"/>
  <c r="L44" i="1" s="1"/>
  <c r="H48" i="1"/>
  <c r="I48" i="1"/>
  <c r="J48" i="1" s="1"/>
  <c r="K48" i="1" s="1"/>
  <c r="L48" i="1" s="1"/>
  <c r="H49" i="1"/>
  <c r="I49" i="1"/>
  <c r="J49" i="1" s="1"/>
  <c r="K49" i="1" s="1"/>
  <c r="L49" i="1" s="1"/>
  <c r="H41" i="1"/>
  <c r="I41" i="1"/>
  <c r="J41" i="1" s="1"/>
  <c r="K41" i="1" s="1"/>
  <c r="L41" i="1" s="1"/>
  <c r="H45" i="1"/>
  <c r="I45" i="1"/>
  <c r="J45" i="1" s="1"/>
  <c r="K45" i="1" s="1"/>
  <c r="L45" i="1" s="1"/>
  <c r="H46" i="1"/>
  <c r="I46" i="1"/>
  <c r="J46" i="1" s="1"/>
  <c r="K46" i="1" s="1"/>
  <c r="L46" i="1" s="1"/>
  <c r="H43" i="1"/>
  <c r="I43" i="1"/>
  <c r="J43" i="1" s="1"/>
  <c r="K43" i="1" s="1"/>
  <c r="L43" i="1" s="1"/>
  <c r="H42" i="1"/>
  <c r="I42" i="1"/>
  <c r="J42" i="1" s="1"/>
  <c r="K42" i="1" s="1"/>
  <c r="L42" i="1" s="1"/>
  <c r="H30" i="1"/>
  <c r="I30" i="1"/>
  <c r="J30" i="1" s="1"/>
  <c r="K30" i="1" s="1"/>
  <c r="L30" i="1" s="1"/>
  <c r="H34" i="1"/>
  <c r="I34" i="1"/>
  <c r="J34" i="1" s="1"/>
  <c r="K34" i="1" s="1"/>
  <c r="L34" i="1" s="1"/>
  <c r="H31" i="1"/>
  <c r="I31" i="1"/>
  <c r="J31" i="1" s="1"/>
  <c r="K31" i="1" s="1"/>
  <c r="L31" i="1" s="1"/>
  <c r="H35" i="1"/>
  <c r="I35" i="1"/>
  <c r="J35" i="1" s="1"/>
  <c r="K35" i="1" s="1"/>
  <c r="L35" i="1" s="1"/>
  <c r="H29" i="1"/>
  <c r="I29" i="1"/>
  <c r="J29" i="1" s="1"/>
  <c r="K29" i="1" s="1"/>
  <c r="L29" i="1" s="1"/>
  <c r="H33" i="1"/>
  <c r="I33" i="1"/>
  <c r="J33" i="1" s="1"/>
  <c r="K33" i="1" s="1"/>
  <c r="L33" i="1" s="1"/>
  <c r="H2" i="1"/>
  <c r="I2" i="1"/>
  <c r="J2" i="1" s="1"/>
  <c r="K2" i="1" s="1"/>
  <c r="L2" i="1" s="1"/>
  <c r="H6" i="1"/>
  <c r="I6" i="1"/>
  <c r="J6" i="1" s="1"/>
  <c r="K6" i="1" s="1"/>
  <c r="L6" i="1" s="1"/>
  <c r="H8" i="1"/>
  <c r="I8" i="1"/>
  <c r="J8" i="1" s="1"/>
  <c r="K8" i="1" s="1"/>
  <c r="L8" i="1" s="1"/>
  <c r="H5" i="1"/>
  <c r="I5" i="1"/>
  <c r="J5" i="1" s="1"/>
  <c r="K5" i="1" s="1"/>
  <c r="L5" i="1" s="1"/>
  <c r="H4" i="1"/>
  <c r="I4" i="1"/>
  <c r="J4" i="1" s="1"/>
  <c r="K4" i="1" s="1"/>
  <c r="L4" i="1" s="1"/>
  <c r="H7" i="1"/>
  <c r="I7" i="1"/>
  <c r="J7" i="1" s="1"/>
  <c r="K7" i="1" s="1"/>
  <c r="L7" i="1" s="1"/>
  <c r="H3" i="1"/>
  <c r="I3" i="1"/>
  <c r="J3" i="1" s="1"/>
  <c r="K3" i="1" s="1"/>
  <c r="L3" i="1" s="1"/>
  <c r="H9" i="1"/>
  <c r="I9" i="1"/>
  <c r="J9" i="1" s="1"/>
  <c r="K9" i="1" s="1"/>
  <c r="L9" i="1" s="1"/>
  <c r="H12" i="1"/>
  <c r="I12" i="1"/>
  <c r="J12" i="1" s="1"/>
  <c r="K12" i="1" s="1"/>
  <c r="L12" i="1" s="1"/>
  <c r="H16" i="1"/>
  <c r="I16" i="1"/>
  <c r="J16" i="1" s="1"/>
  <c r="K16" i="1" s="1"/>
  <c r="L16" i="1" s="1"/>
  <c r="H11" i="1"/>
  <c r="I11" i="1"/>
  <c r="J11" i="1" s="1"/>
  <c r="K11" i="1" s="1"/>
  <c r="L11" i="1" s="1"/>
  <c r="H17" i="1"/>
  <c r="I17" i="1"/>
  <c r="J17" i="1" s="1"/>
  <c r="K17" i="1" s="1"/>
  <c r="L17" i="1" s="1"/>
  <c r="H19" i="1"/>
  <c r="I19" i="1"/>
  <c r="J19" i="1" s="1"/>
  <c r="K19" i="1" s="1"/>
  <c r="L19" i="1" s="1"/>
  <c r="H14" i="1"/>
  <c r="I14" i="1"/>
  <c r="J14" i="1" s="1"/>
  <c r="K14" i="1" s="1"/>
  <c r="L14" i="1" s="1"/>
  <c r="H10" i="1"/>
  <c r="I10" i="1"/>
  <c r="J10" i="1" s="1"/>
  <c r="K10" i="1" s="1"/>
  <c r="L10" i="1" s="1"/>
  <c r="H13" i="1"/>
  <c r="I13" i="1"/>
  <c r="J13" i="1" s="1"/>
  <c r="K13" i="1" s="1"/>
  <c r="L13" i="1" s="1"/>
  <c r="H15" i="1"/>
  <c r="I15" i="1"/>
  <c r="J15" i="1" s="1"/>
  <c r="K15" i="1" s="1"/>
  <c r="L15" i="1" s="1"/>
  <c r="H18" i="1"/>
  <c r="I18" i="1"/>
  <c r="J18" i="1" s="1"/>
  <c r="K18" i="1" s="1"/>
  <c r="L18" i="1" s="1"/>
  <c r="H22" i="1"/>
  <c r="I22" i="1"/>
  <c r="J22" i="1" s="1"/>
  <c r="K22" i="1" s="1"/>
  <c r="L22" i="1" s="1"/>
  <c r="H24" i="1"/>
  <c r="I24" i="1"/>
  <c r="J24" i="1" s="1"/>
  <c r="K24" i="1" s="1"/>
  <c r="L24" i="1" s="1"/>
  <c r="H20" i="1"/>
  <c r="I20" i="1"/>
  <c r="J20" i="1" s="1"/>
  <c r="K20" i="1" s="1"/>
  <c r="L20" i="1" s="1"/>
  <c r="H21" i="1"/>
  <c r="I21" i="1"/>
  <c r="J21" i="1" s="1"/>
  <c r="K21" i="1" s="1"/>
  <c r="L21" i="1" s="1"/>
  <c r="H23" i="1"/>
  <c r="I23" i="1"/>
  <c r="J23" i="1" s="1"/>
  <c r="K23" i="1" s="1"/>
  <c r="L23" i="1" s="1"/>
  <c r="H25" i="1"/>
  <c r="I25" i="1"/>
  <c r="J25" i="1" s="1"/>
  <c r="K25" i="1" s="1"/>
  <c r="L25" i="1" s="1"/>
  <c r="H26" i="1"/>
  <c r="I26" i="1"/>
  <c r="J26" i="1" s="1"/>
  <c r="K26" i="1" s="1"/>
  <c r="L26" i="1" s="1"/>
  <c r="H27" i="1"/>
  <c r="I27" i="1"/>
  <c r="J27" i="1" s="1"/>
  <c r="K27" i="1" s="1"/>
  <c r="L27" i="1" s="1"/>
  <c r="H28" i="1"/>
  <c r="I28" i="1"/>
  <c r="J28" i="1" s="1"/>
  <c r="K28" i="1" s="1"/>
  <c r="L28" i="1" s="1"/>
  <c r="M52" i="1" l="1"/>
  <c r="N52" i="1" s="1"/>
  <c r="O52" i="1" s="1"/>
  <c r="P52" i="1" s="1"/>
  <c r="M58" i="1"/>
  <c r="N58" i="1" s="1"/>
  <c r="O58" i="1" s="1"/>
  <c r="P58" i="1" s="1"/>
  <c r="M56" i="1"/>
  <c r="N56" i="1" s="1"/>
  <c r="O56" i="1" s="1"/>
  <c r="P56" i="1" s="1"/>
  <c r="M54" i="1"/>
  <c r="N54" i="1" s="1"/>
  <c r="O54" i="1" s="1"/>
  <c r="P54" i="1" s="1"/>
  <c r="M57" i="1"/>
  <c r="N57" i="1" s="1"/>
  <c r="O57" i="1" s="1"/>
  <c r="P57" i="1" s="1"/>
  <c r="M53" i="1"/>
  <c r="N53" i="1" s="1"/>
  <c r="O53" i="1" s="1"/>
  <c r="P53" i="1" s="1"/>
  <c r="M50" i="1"/>
  <c r="N50" i="1" s="1"/>
  <c r="O50" i="1" s="1"/>
  <c r="P50" i="1" s="1"/>
  <c r="M51" i="1"/>
  <c r="N51" i="1" s="1"/>
  <c r="O51" i="1" s="1"/>
  <c r="P51" i="1" s="1"/>
  <c r="M59" i="1"/>
  <c r="N59" i="1" s="1"/>
  <c r="O59" i="1" s="1"/>
  <c r="P59" i="1" s="1"/>
  <c r="M55" i="1"/>
  <c r="N55" i="1" s="1"/>
  <c r="O55" i="1" s="1"/>
  <c r="P55" i="1" s="1"/>
  <c r="M49" i="1"/>
  <c r="N49" i="1" s="1"/>
  <c r="O49" i="1" s="1"/>
  <c r="P49" i="1" s="1"/>
  <c r="M45" i="1"/>
  <c r="N45" i="1" s="1"/>
  <c r="O45" i="1" s="1"/>
  <c r="P45" i="1" s="1"/>
  <c r="M43" i="1"/>
  <c r="N43" i="1" s="1"/>
  <c r="O43" i="1" s="1"/>
  <c r="P43" i="1" s="1"/>
  <c r="M42" i="1"/>
  <c r="N42" i="1" s="1"/>
  <c r="O42" i="1" s="1"/>
  <c r="P42" i="1" s="1"/>
  <c r="M41" i="1"/>
  <c r="N41" i="1" s="1"/>
  <c r="O41" i="1" s="1"/>
  <c r="P41" i="1" s="1"/>
  <c r="M46" i="1"/>
  <c r="N46" i="1" s="1"/>
  <c r="O46" i="1" s="1"/>
  <c r="P46" i="1" s="1"/>
  <c r="M32" i="1"/>
  <c r="N32" i="1" s="1"/>
  <c r="O32" i="1" s="1"/>
  <c r="P32" i="1" s="1"/>
  <c r="M38" i="1"/>
  <c r="N38" i="1" s="1"/>
  <c r="O38" i="1" s="1"/>
  <c r="P38" i="1" s="1"/>
  <c r="M37" i="1"/>
  <c r="N37" i="1" s="1"/>
  <c r="O37" i="1" s="1"/>
  <c r="P37" i="1" s="1"/>
  <c r="M36" i="1"/>
  <c r="N36" i="1" s="1"/>
  <c r="O36" i="1" s="1"/>
  <c r="P36" i="1" s="1"/>
  <c r="M39" i="1"/>
  <c r="N39" i="1" s="1"/>
  <c r="O39" i="1" s="1"/>
  <c r="P39" i="1" s="1"/>
  <c r="M48" i="1"/>
  <c r="N48" i="1" s="1"/>
  <c r="O48" i="1" s="1"/>
  <c r="P48" i="1" s="1"/>
  <c r="M47" i="1"/>
  <c r="N47" i="1" s="1"/>
  <c r="O47" i="1" s="1"/>
  <c r="P47" i="1" s="1"/>
  <c r="M44" i="1"/>
  <c r="N44" i="1" s="1"/>
  <c r="O44" i="1" s="1"/>
  <c r="P44" i="1" s="1"/>
  <c r="M40" i="1"/>
  <c r="N40" i="1" s="1"/>
  <c r="O40" i="1" s="1"/>
  <c r="P40" i="1" s="1"/>
  <c r="M30" i="1"/>
  <c r="N30" i="1" s="1"/>
  <c r="O30" i="1" s="1"/>
  <c r="P30" i="1" s="1"/>
  <c r="M29" i="1"/>
  <c r="N29" i="1" s="1"/>
  <c r="O29" i="1" s="1"/>
  <c r="P29" i="1" s="1"/>
  <c r="M31" i="1"/>
  <c r="N31" i="1" s="1"/>
  <c r="O31" i="1" s="1"/>
  <c r="P31" i="1" s="1"/>
  <c r="M33" i="1"/>
  <c r="N33" i="1" s="1"/>
  <c r="O33" i="1" s="1"/>
  <c r="P33" i="1" s="1"/>
  <c r="M35" i="1"/>
  <c r="N35" i="1" s="1"/>
  <c r="O35" i="1" s="1"/>
  <c r="P35" i="1" s="1"/>
  <c r="M34" i="1"/>
  <c r="N34" i="1" s="1"/>
  <c r="O34" i="1" s="1"/>
  <c r="P34" i="1" s="1"/>
  <c r="M12" i="1"/>
  <c r="N12" i="1" s="1"/>
  <c r="O12" i="1" s="1"/>
  <c r="P12" i="1" s="1"/>
  <c r="M26" i="1"/>
  <c r="N26" i="1" s="1"/>
  <c r="O26" i="1" s="1"/>
  <c r="P26" i="1" s="1"/>
  <c r="M18" i="1"/>
  <c r="N18" i="1" s="1"/>
  <c r="O18" i="1" s="1"/>
  <c r="P18" i="1" s="1"/>
  <c r="M25" i="1"/>
  <c r="N25" i="1" s="1"/>
  <c r="O25" i="1" s="1"/>
  <c r="P25" i="1" s="1"/>
  <c r="M27" i="1"/>
  <c r="N27" i="1" s="1"/>
  <c r="O27" i="1" s="1"/>
  <c r="P27" i="1" s="1"/>
  <c r="M22" i="1"/>
  <c r="N22" i="1" s="1"/>
  <c r="O22" i="1" s="1"/>
  <c r="P22" i="1" s="1"/>
  <c r="M21" i="1"/>
  <c r="N21" i="1" s="1"/>
  <c r="O21" i="1" s="1"/>
  <c r="P21" i="1" s="1"/>
  <c r="M20" i="1"/>
  <c r="N20" i="1" s="1"/>
  <c r="O20" i="1" s="1"/>
  <c r="P20" i="1" s="1"/>
  <c r="M16" i="1"/>
  <c r="N16" i="1" s="1"/>
  <c r="O16" i="1" s="1"/>
  <c r="P16" i="1" s="1"/>
  <c r="M28" i="1"/>
  <c r="N28" i="1" s="1"/>
  <c r="O28" i="1" s="1"/>
  <c r="P28" i="1" s="1"/>
  <c r="M24" i="1"/>
  <c r="N24" i="1" s="1"/>
  <c r="O24" i="1" s="1"/>
  <c r="P24" i="1" s="1"/>
  <c r="M23" i="1"/>
  <c r="N23" i="1" s="1"/>
  <c r="O23" i="1" s="1"/>
  <c r="P23" i="1" s="1"/>
  <c r="M10" i="1"/>
  <c r="N10" i="1" s="1"/>
  <c r="O10" i="1" s="1"/>
  <c r="P10" i="1" s="1"/>
  <c r="M17" i="1"/>
  <c r="N17" i="1" s="1"/>
  <c r="O17" i="1" s="1"/>
  <c r="P17" i="1" s="1"/>
  <c r="M15" i="1"/>
  <c r="N15" i="1" s="1"/>
  <c r="O15" i="1" s="1"/>
  <c r="P15" i="1" s="1"/>
  <c r="M11" i="1"/>
  <c r="N11" i="1" s="1"/>
  <c r="O11" i="1" s="1"/>
  <c r="P11" i="1" s="1"/>
  <c r="M14" i="1"/>
  <c r="N14" i="1" s="1"/>
  <c r="O14" i="1" s="1"/>
  <c r="P14" i="1" s="1"/>
  <c r="M13" i="1"/>
  <c r="N13" i="1" s="1"/>
  <c r="O13" i="1" s="1"/>
  <c r="P13" i="1" s="1"/>
  <c r="M19" i="1"/>
  <c r="N19" i="1" s="1"/>
  <c r="O19" i="1" s="1"/>
  <c r="P19" i="1" s="1"/>
  <c r="M2" i="1"/>
  <c r="N2" i="1" s="1"/>
  <c r="O2" i="1" s="1"/>
  <c r="P2" i="1" s="1"/>
  <c r="M5" i="1"/>
  <c r="N5" i="1" s="1"/>
  <c r="O5" i="1" s="1"/>
  <c r="P5" i="1" s="1"/>
  <c r="M3" i="1"/>
  <c r="N3" i="1" s="1"/>
  <c r="O3" i="1" s="1"/>
  <c r="P3" i="1" s="1"/>
  <c r="M8" i="1"/>
  <c r="N8" i="1" s="1"/>
  <c r="O8" i="1" s="1"/>
  <c r="P8" i="1" s="1"/>
  <c r="M7" i="1"/>
  <c r="N7" i="1" s="1"/>
  <c r="O7" i="1" s="1"/>
  <c r="P7" i="1" s="1"/>
  <c r="M6" i="1"/>
  <c r="N6" i="1" s="1"/>
  <c r="O6" i="1" s="1"/>
  <c r="P6" i="1" s="1"/>
  <c r="M4" i="1"/>
  <c r="N4" i="1" s="1"/>
  <c r="O4" i="1" s="1"/>
  <c r="P4" i="1" s="1"/>
  <c r="M9" i="1"/>
  <c r="N9" i="1" s="1"/>
  <c r="O9" i="1" s="1"/>
  <c r="P9" i="1" s="1"/>
  <c r="Q56" i="1" l="1"/>
  <c r="R56" i="1" s="1"/>
  <c r="S56" i="1" s="1"/>
  <c r="Q50" i="1"/>
  <c r="R50" i="1" s="1"/>
  <c r="S50" i="1" s="1"/>
  <c r="Q53" i="1"/>
  <c r="R53" i="1" s="1"/>
  <c r="S53" i="1" s="1"/>
  <c r="Q59" i="1"/>
  <c r="R59" i="1" s="1"/>
  <c r="S59" i="1" s="1"/>
  <c r="Q51" i="1"/>
  <c r="R51" i="1" s="1"/>
  <c r="S51" i="1" s="1"/>
  <c r="Q57" i="1"/>
  <c r="R57" i="1" s="1"/>
  <c r="S57" i="1" s="1"/>
  <c r="Q52" i="1"/>
  <c r="R52" i="1" s="1"/>
  <c r="S52" i="1" s="1"/>
  <c r="Q54" i="1"/>
  <c r="R54" i="1" s="1"/>
  <c r="S54" i="1" s="1"/>
  <c r="Q58" i="1"/>
  <c r="R58" i="1" s="1"/>
  <c r="S58" i="1" s="1"/>
  <c r="Q55" i="1"/>
  <c r="R55" i="1" s="1"/>
  <c r="S55" i="1" s="1"/>
  <c r="Q32" i="1"/>
  <c r="R32" i="1" s="1"/>
  <c r="S32" i="1" s="1"/>
  <c r="Q40" i="1"/>
  <c r="R40" i="1" s="1"/>
  <c r="S40" i="1" s="1"/>
  <c r="Q39" i="1"/>
  <c r="R39" i="1" s="1"/>
  <c r="S39" i="1" s="1"/>
  <c r="Q47" i="1"/>
  <c r="R47" i="1" s="1"/>
  <c r="S47" i="1" s="1"/>
  <c r="Q46" i="1"/>
  <c r="R46" i="1" s="1"/>
  <c r="S46" i="1" s="1"/>
  <c r="Q37" i="1"/>
  <c r="R37" i="1" s="1"/>
  <c r="S37" i="1" s="1"/>
  <c r="Q38" i="1"/>
  <c r="R38" i="1" s="1"/>
  <c r="S38" i="1" s="1"/>
  <c r="Q42" i="1"/>
  <c r="R42" i="1" s="1"/>
  <c r="S42" i="1" s="1"/>
  <c r="Q48" i="1"/>
  <c r="R48" i="1" s="1"/>
  <c r="S48" i="1" s="1"/>
  <c r="Q43" i="1"/>
  <c r="R43" i="1" s="1"/>
  <c r="S43" i="1" s="1"/>
  <c r="Q44" i="1"/>
  <c r="R44" i="1" s="1"/>
  <c r="S44" i="1" s="1"/>
  <c r="Q41" i="1"/>
  <c r="R41" i="1" s="1"/>
  <c r="S41" i="1" s="1"/>
  <c r="Q45" i="1"/>
  <c r="R45" i="1" s="1"/>
  <c r="S45" i="1" s="1"/>
  <c r="Q49" i="1"/>
  <c r="R49" i="1" s="1"/>
  <c r="S49" i="1" s="1"/>
  <c r="Q36" i="1"/>
  <c r="R36" i="1" s="1"/>
  <c r="S36" i="1" s="1"/>
  <c r="Q31" i="1"/>
  <c r="R31" i="1" s="1"/>
  <c r="S31" i="1" s="1"/>
  <c r="Q29" i="1"/>
  <c r="R29" i="1" s="1"/>
  <c r="S29" i="1" s="1"/>
  <c r="Q30" i="1"/>
  <c r="R30" i="1" s="1"/>
  <c r="S30" i="1" s="1"/>
  <c r="Q33" i="1"/>
  <c r="R33" i="1" s="1"/>
  <c r="S33" i="1" s="1"/>
  <c r="Q35" i="1"/>
  <c r="R35" i="1" s="1"/>
  <c r="S35" i="1" s="1"/>
  <c r="Q34" i="1"/>
  <c r="R34" i="1" s="1"/>
  <c r="S34" i="1" s="1"/>
  <c r="Q7" i="1"/>
  <c r="R7" i="1" s="1"/>
  <c r="S7" i="1" s="1"/>
  <c r="Q23" i="1"/>
  <c r="R23" i="1" s="1"/>
  <c r="S23" i="1" s="1"/>
  <c r="Q28" i="1"/>
  <c r="R28" i="1" s="1"/>
  <c r="S28" i="1" s="1"/>
  <c r="Q4" i="1"/>
  <c r="R4" i="1" s="1"/>
  <c r="S4" i="1" s="1"/>
  <c r="Q2" i="1"/>
  <c r="R2" i="1" s="1"/>
  <c r="S2" i="1" s="1"/>
  <c r="Q5" i="1"/>
  <c r="R5" i="1" s="1"/>
  <c r="S5" i="1" s="1"/>
  <c r="Q6" i="1"/>
  <c r="R6" i="1" s="1"/>
  <c r="S6" i="1" s="1"/>
  <c r="Q16" i="1"/>
  <c r="R16" i="1" s="1"/>
  <c r="S16" i="1" s="1"/>
  <c r="Q11" i="1"/>
  <c r="R11" i="1" s="1"/>
  <c r="S11" i="1" s="1"/>
  <c r="Q8" i="1"/>
  <c r="R8" i="1" s="1"/>
  <c r="S8" i="1" s="1"/>
  <c r="Q17" i="1"/>
  <c r="R17" i="1" s="1"/>
  <c r="S17" i="1" s="1"/>
  <c r="Q10" i="1"/>
  <c r="R10" i="1" s="1"/>
  <c r="S10" i="1" s="1"/>
  <c r="Q18" i="1"/>
  <c r="R18" i="1" s="1"/>
  <c r="S18" i="1" s="1"/>
  <c r="Q26" i="1"/>
  <c r="R26" i="1" s="1"/>
  <c r="S26" i="1" s="1"/>
  <c r="Q24" i="1"/>
  <c r="R24" i="1" s="1"/>
  <c r="S24" i="1" s="1"/>
  <c r="Q21" i="1"/>
  <c r="R21" i="1" s="1"/>
  <c r="S21" i="1" s="1"/>
  <c r="Q3" i="1"/>
  <c r="R3" i="1" s="1"/>
  <c r="S3" i="1" s="1"/>
  <c r="Q22" i="1"/>
  <c r="R22" i="1" s="1"/>
  <c r="S22" i="1" s="1"/>
  <c r="Q27" i="1"/>
  <c r="R27" i="1" s="1"/>
  <c r="S27" i="1" s="1"/>
  <c r="Q19" i="1"/>
  <c r="R19" i="1" s="1"/>
  <c r="S19" i="1" s="1"/>
  <c r="Q15" i="1"/>
  <c r="R15" i="1" s="1"/>
  <c r="S15" i="1" s="1"/>
  <c r="Q25" i="1"/>
  <c r="R25" i="1" s="1"/>
  <c r="S25" i="1" s="1"/>
  <c r="Q12" i="1"/>
  <c r="R12" i="1" s="1"/>
  <c r="S12" i="1" s="1"/>
  <c r="Q14" i="1"/>
  <c r="R14" i="1" s="1"/>
  <c r="S14" i="1" s="1"/>
  <c r="Q13" i="1"/>
  <c r="R13" i="1" s="1"/>
  <c r="S13" i="1" s="1"/>
  <c r="Q9" i="1"/>
  <c r="R9" i="1" s="1"/>
  <c r="S9" i="1" s="1"/>
  <c r="Q20" i="1"/>
  <c r="R20" i="1" s="1"/>
  <c r="S20" i="1" s="1"/>
</calcChain>
</file>

<file path=xl/sharedStrings.xml><?xml version="1.0" encoding="utf-8"?>
<sst xmlns="http://schemas.openxmlformats.org/spreadsheetml/2006/main" count="135" uniqueCount="78">
  <si>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</si>
  <si>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</si>
  <si>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</si>
  <si>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</si>
  <si>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</si>
  <si>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</si>
  <si>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</si>
  <si>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</si>
  <si>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</si>
  <si>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</si>
  <si>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</si>
  <si>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</si>
  <si>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</si>
  <si>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</si>
  <si>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</si>
  <si>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</si>
  <si>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</si>
  <si>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</si>
  <si>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</si>
  <si>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Real Key            </t>
  </si>
  <si>
    <t xml:space="preserve">Merlinite           </t>
  </si>
  <si>
    <t xml:space="preserve">Jeanne Darc         </t>
  </si>
  <si>
    <t xml:space="preserve">Tympanist           </t>
  </si>
  <si>
    <t>Randwick Kensington</t>
  </si>
  <si>
    <t xml:space="preserve">Duke Of Gordon      </t>
  </si>
  <si>
    <t xml:space="preserve">Podium              </t>
  </si>
  <si>
    <t xml:space="preserve">Brillar             </t>
  </si>
  <si>
    <t xml:space="preserve">Onot A Doubt        </t>
  </si>
  <si>
    <t xml:space="preserve">Terrameades         </t>
  </si>
  <si>
    <t xml:space="preserve">Vyner               </t>
  </si>
  <si>
    <t xml:space="preserve">Toesonthenose       </t>
  </si>
  <si>
    <t xml:space="preserve">Mad As Zariz        </t>
  </si>
  <si>
    <t xml:space="preserve">Azarmin             </t>
  </si>
  <si>
    <t xml:space="preserve">Escaped             </t>
  </si>
  <si>
    <t xml:space="preserve">Troll Peninsula     </t>
  </si>
  <si>
    <t xml:space="preserve">Naval Warfare       </t>
  </si>
  <si>
    <t xml:space="preserve">Oakfield Twilight   </t>
  </si>
  <si>
    <t xml:space="preserve">Briars Kingdom      </t>
  </si>
  <si>
    <t xml:space="preserve">Glamour Fox         </t>
  </si>
  <si>
    <t xml:space="preserve">Savvy Legend        </t>
  </si>
  <si>
    <t xml:space="preserve">Ita                 </t>
  </si>
  <si>
    <t xml:space="preserve">Black Queen         </t>
  </si>
  <si>
    <t xml:space="preserve">Niffler             </t>
  </si>
  <si>
    <t xml:space="preserve">Finepoint           </t>
  </si>
  <si>
    <t xml:space="preserve">Sensationalisation  </t>
  </si>
  <si>
    <t xml:space="preserve">Sequana             </t>
  </si>
  <si>
    <t xml:space="preserve">Segrill             </t>
  </si>
  <si>
    <t xml:space="preserve">Hollywood Gossip    </t>
  </si>
  <si>
    <t xml:space="preserve">Deep Romance        </t>
  </si>
  <si>
    <t xml:space="preserve">Glittery            </t>
  </si>
  <si>
    <t xml:space="preserve">Phule               </t>
  </si>
  <si>
    <t xml:space="preserve">Po Kare Kare        </t>
  </si>
  <si>
    <t xml:space="preserve">Sachello            </t>
  </si>
  <si>
    <t xml:space="preserve">Prasiolite          </t>
  </si>
  <si>
    <t xml:space="preserve">No Statement        </t>
  </si>
  <si>
    <t xml:space="preserve">Miss Maz            </t>
  </si>
  <si>
    <t xml:space="preserve">My Snow Queen       </t>
  </si>
  <si>
    <t xml:space="preserve">Captain George      </t>
  </si>
  <si>
    <t xml:space="preserve">Deep Finesse        </t>
  </si>
  <si>
    <t xml:space="preserve">From The Bush       </t>
  </si>
  <si>
    <t xml:space="preserve">Spanish Point       </t>
  </si>
  <si>
    <t xml:space="preserve">So United           </t>
  </si>
  <si>
    <t xml:space="preserve">Commander Bell      </t>
  </si>
  <si>
    <t xml:space="preserve">Battenburg          </t>
  </si>
  <si>
    <t xml:space="preserve">Comme Bella Fille   </t>
  </si>
  <si>
    <t xml:space="preserve">Island Bay Boy      </t>
  </si>
  <si>
    <t xml:space="preserve">Karlstad            </t>
  </si>
  <si>
    <t xml:space="preserve">Fields Of Honour    </t>
  </si>
  <si>
    <t xml:space="preserve">Norman              </t>
  </si>
  <si>
    <t xml:space="preserve">High Cost           </t>
  </si>
  <si>
    <t xml:space="preserve">Buckin Beauty       </t>
  </si>
  <si>
    <t xml:space="preserve">Prince Invincible   </t>
  </si>
  <si>
    <t xml:space="preserve">Broken Hill         </t>
  </si>
  <si>
    <t xml:space="preserve">Kattegat            </t>
  </si>
  <si>
    <t xml:space="preserve">Safado              </t>
  </si>
  <si>
    <t xml:space="preserve">Sur La Mer          </t>
  </si>
  <si>
    <t xml:space="preserve">Zains Girl          </t>
  </si>
  <si>
    <t xml:space="preserve">Curtis Island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</si>
</sst>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abSelected="1" topLeftCell="B1" workbookViewId="0">
      <pane ySplit="1" topLeftCell="A2" activePane="bottomLeft" state="frozen"/>
      <selection activeCell="B1" sqref="B1"/>
      <selection pane="bottomLeft" activeCell="B60" sqref="A60:XFD17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5</v>
      </c>
      <c r="B2" s="5">
        <v>0.55902777777777779</v>
      </c>
      <c r="C2" s="1" t="s">
        <v>23</v>
      </c>
      <c r="D2" s="1">
        <v>3</v>
      </c>
      <c r="E2" s="1">
        <v>1</v>
      </c>
      <c r="F2" s="1" t="s">
        <v>24</v>
      </c>
      <c r="G2" s="1">
        <v>63.59</v>
      </c>
      <c r="H2" s="1">
        <f>1+COUNTIFS(A:A,A2,G:G,"&gt;"&amp;G2)</f>
        <v>1</v>
      </c>
      <c r="I2" s="2">
        <f>AVERAGEIF(A:A,A2,G:G)</f>
        <v>51.113750000000003</v>
      </c>
      <c r="J2" s="2">
        <f t="shared" ref="J2:J14" si="0">G2-I2</f>
        <v>12.47625</v>
      </c>
      <c r="K2" s="2">
        <f t="shared" ref="K2:K14" si="1">90+J2</f>
        <v>102.47624999999999</v>
      </c>
      <c r="L2" s="2">
        <f t="shared" ref="L2:L14" si="2">EXP(0.06*K2)</f>
        <v>468.04994017490384</v>
      </c>
      <c r="M2" s="2">
        <f>SUMIF(A:A,A2,L:L)</f>
        <v>2027.9387578968103</v>
      </c>
      <c r="N2" s="3">
        <f t="shared" ref="N2:N14" si="3">L2/M2</f>
        <v>0.23080082588900355</v>
      </c>
      <c r="O2" s="6">
        <f t="shared" ref="O2:O14" si="4">1/N2</f>
        <v>4.3327401284123601</v>
      </c>
      <c r="P2" s="3">
        <f t="shared" ref="P2:P14" si="5">IF(O2&gt;21,"",N2)</f>
        <v>0.23080082588900355</v>
      </c>
      <c r="Q2" s="3">
        <f>IF(ISNUMBER(P2),SUMIF(A:A,A2,P:P),"")</f>
        <v>1</v>
      </c>
      <c r="R2" s="3">
        <f t="shared" ref="R2:R14" si="6">IFERROR(P2*(1/Q2),"")</f>
        <v>0.23080082588900355</v>
      </c>
      <c r="S2" s="7">
        <f t="shared" ref="S2:S14" si="7">IFERROR(1/R2,"")</f>
        <v>4.3327401284123601</v>
      </c>
    </row>
    <row r="3" spans="1:19" x14ac:dyDescent="0.3">
      <c r="A3" s="1">
        <v>5</v>
      </c>
      <c r="B3" s="5">
        <v>0.55902777777777779</v>
      </c>
      <c r="C3" s="1" t="s">
        <v>23</v>
      </c>
      <c r="D3" s="1">
        <v>3</v>
      </c>
      <c r="E3" s="1">
        <v>7</v>
      </c>
      <c r="F3" s="1" t="s">
        <v>30</v>
      </c>
      <c r="G3" s="1">
        <v>61.13</v>
      </c>
      <c r="H3" s="1">
        <f>1+COUNTIFS(A:A,A3,G:G,"&gt;"&amp;G3)</f>
        <v>2</v>
      </c>
      <c r="I3" s="2">
        <f>AVERAGEIF(A:A,A3,G:G)</f>
        <v>51.113750000000003</v>
      </c>
      <c r="J3" s="2">
        <f t="shared" si="0"/>
        <v>10.016249999999999</v>
      </c>
      <c r="K3" s="2">
        <f t="shared" si="1"/>
        <v>100.01625</v>
      </c>
      <c r="L3" s="2">
        <f t="shared" si="2"/>
        <v>403.82232838347426</v>
      </c>
      <c r="M3" s="2">
        <f>SUMIF(A:A,A3,L:L)</f>
        <v>2027.9387578968103</v>
      </c>
      <c r="N3" s="3">
        <f t="shared" si="3"/>
        <v>0.19912944945254721</v>
      </c>
      <c r="O3" s="6">
        <f t="shared" si="4"/>
        <v>5.0218589101171656</v>
      </c>
      <c r="P3" s="3">
        <f t="shared" si="5"/>
        <v>0.19912944945254721</v>
      </c>
      <c r="Q3" s="3">
        <f>IF(ISNUMBER(P3),SUMIF(A:A,A3,P:P),"")</f>
        <v>1</v>
      </c>
      <c r="R3" s="3">
        <f t="shared" si="6"/>
        <v>0.19912944945254721</v>
      </c>
      <c r="S3" s="7">
        <f t="shared" si="7"/>
        <v>5.0218589101171656</v>
      </c>
    </row>
    <row r="4" spans="1:19" x14ac:dyDescent="0.3">
      <c r="A4" s="1">
        <v>5</v>
      </c>
      <c r="B4" s="5">
        <v>0.55902777777777779</v>
      </c>
      <c r="C4" s="1" t="s">
        <v>23</v>
      </c>
      <c r="D4" s="1">
        <v>3</v>
      </c>
      <c r="E4" s="1">
        <v>5</v>
      </c>
      <c r="F4" s="1" t="s">
        <v>28</v>
      </c>
      <c r="G4" s="1">
        <v>55.16</v>
      </c>
      <c r="H4" s="1">
        <f>1+COUNTIFS(A:A,A4,G:G,"&gt;"&amp;G4)</f>
        <v>3</v>
      </c>
      <c r="I4" s="2">
        <f>AVERAGEIF(A:A,A4,G:G)</f>
        <v>51.113750000000003</v>
      </c>
      <c r="J4" s="2">
        <f t="shared" si="0"/>
        <v>4.0462499999999935</v>
      </c>
      <c r="K4" s="2">
        <f t="shared" si="1"/>
        <v>94.046249999999986</v>
      </c>
      <c r="L4" s="2">
        <f t="shared" si="2"/>
        <v>282.24486224160813</v>
      </c>
      <c r="M4" s="2">
        <f>SUMIF(A:A,A4,L:L)</f>
        <v>2027.9387578968103</v>
      </c>
      <c r="N4" s="3">
        <f t="shared" si="3"/>
        <v>0.13917819812977306</v>
      </c>
      <c r="O4" s="6">
        <f t="shared" si="4"/>
        <v>7.1850333848091372</v>
      </c>
      <c r="P4" s="3">
        <f t="shared" si="5"/>
        <v>0.13917819812977306</v>
      </c>
      <c r="Q4" s="3">
        <f>IF(ISNUMBER(P4),SUMIF(A:A,A4,P:P),"")</f>
        <v>1</v>
      </c>
      <c r="R4" s="3">
        <f t="shared" si="6"/>
        <v>0.13917819812977306</v>
      </c>
      <c r="S4" s="7">
        <f t="shared" si="7"/>
        <v>7.1850333848091372</v>
      </c>
    </row>
    <row r="5" spans="1:19" x14ac:dyDescent="0.3">
      <c r="A5" s="1">
        <v>5</v>
      </c>
      <c r="B5" s="5">
        <v>0.55902777777777779</v>
      </c>
      <c r="C5" s="1" t="s">
        <v>23</v>
      </c>
      <c r="D5" s="1">
        <v>3</v>
      </c>
      <c r="E5" s="1">
        <v>4</v>
      </c>
      <c r="F5" s="1" t="s">
        <v>27</v>
      </c>
      <c r="G5" s="1">
        <v>54.06</v>
      </c>
      <c r="H5" s="1">
        <f>1+COUNTIFS(A:A,A5,G:G,"&gt;"&amp;G5)</f>
        <v>4</v>
      </c>
      <c r="I5" s="2">
        <f>AVERAGEIF(A:A,A5,G:G)</f>
        <v>51.113750000000003</v>
      </c>
      <c r="J5" s="2">
        <f t="shared" si="0"/>
        <v>2.9462499999999991</v>
      </c>
      <c r="K5" s="2">
        <f t="shared" si="1"/>
        <v>92.946249999999992</v>
      </c>
      <c r="L5" s="2">
        <f t="shared" si="2"/>
        <v>264.21812683210578</v>
      </c>
      <c r="M5" s="2">
        <f>SUMIF(A:A,A5,L:L)</f>
        <v>2027.9387578968103</v>
      </c>
      <c r="N5" s="3">
        <f t="shared" si="3"/>
        <v>0.13028900690577475</v>
      </c>
      <c r="O5" s="6">
        <f t="shared" si="4"/>
        <v>7.6752446253827227</v>
      </c>
      <c r="P5" s="3">
        <f t="shared" si="5"/>
        <v>0.13028900690577475</v>
      </c>
      <c r="Q5" s="3">
        <f>IF(ISNUMBER(P5),SUMIF(A:A,A5,P:P),"")</f>
        <v>1</v>
      </c>
      <c r="R5" s="3">
        <f t="shared" si="6"/>
        <v>0.13028900690577475</v>
      </c>
      <c r="S5" s="7">
        <f t="shared" si="7"/>
        <v>7.6752446253827227</v>
      </c>
    </row>
    <row r="6" spans="1:19" x14ac:dyDescent="0.3">
      <c r="A6" s="1">
        <v>5</v>
      </c>
      <c r="B6" s="5">
        <v>0.55902777777777779</v>
      </c>
      <c r="C6" s="1" t="s">
        <v>23</v>
      </c>
      <c r="D6" s="1">
        <v>3</v>
      </c>
      <c r="E6" s="1">
        <v>2</v>
      </c>
      <c r="F6" s="1" t="s">
        <v>25</v>
      </c>
      <c r="G6" s="1">
        <v>53.48</v>
      </c>
      <c r="H6" s="1">
        <f>1+COUNTIFS(A:A,A6,G:G,"&gt;"&amp;G6)</f>
        <v>5</v>
      </c>
      <c r="I6" s="2">
        <f>AVERAGEIF(A:A,A6,G:G)</f>
        <v>51.113750000000003</v>
      </c>
      <c r="J6" s="2">
        <f t="shared" si="0"/>
        <v>2.3662499999999937</v>
      </c>
      <c r="K6" s="2">
        <f t="shared" si="1"/>
        <v>92.366249999999994</v>
      </c>
      <c r="L6" s="2">
        <f t="shared" si="2"/>
        <v>255.18148553632764</v>
      </c>
      <c r="M6" s="2">
        <f>SUMIF(A:A,A6,L:L)</f>
        <v>2027.9387578968103</v>
      </c>
      <c r="N6" s="3">
        <f t="shared" si="3"/>
        <v>0.1258329348175081</v>
      </c>
      <c r="O6" s="6">
        <f t="shared" si="4"/>
        <v>7.9470450359460454</v>
      </c>
      <c r="P6" s="3">
        <f t="shared" si="5"/>
        <v>0.1258329348175081</v>
      </c>
      <c r="Q6" s="3">
        <f>IF(ISNUMBER(P6),SUMIF(A:A,A6,P:P),"")</f>
        <v>1</v>
      </c>
      <c r="R6" s="3">
        <f t="shared" si="6"/>
        <v>0.1258329348175081</v>
      </c>
      <c r="S6" s="7">
        <f t="shared" si="7"/>
        <v>7.9470450359460454</v>
      </c>
    </row>
    <row r="7" spans="1:19" x14ac:dyDescent="0.3">
      <c r="A7" s="1">
        <v>5</v>
      </c>
      <c r="B7" s="5">
        <v>0.55902777777777779</v>
      </c>
      <c r="C7" s="1" t="s">
        <v>23</v>
      </c>
      <c r="D7" s="1">
        <v>3</v>
      </c>
      <c r="E7" s="1">
        <v>6</v>
      </c>
      <c r="F7" s="1" t="s">
        <v>29</v>
      </c>
      <c r="G7" s="1">
        <v>42.21</v>
      </c>
      <c r="H7" s="1">
        <f>1+COUNTIFS(A:A,A7,G:G,"&gt;"&amp;G7)</f>
        <v>6</v>
      </c>
      <c r="I7" s="2">
        <f>AVERAGEIF(A:A,A7,G:G)</f>
        <v>51.113750000000003</v>
      </c>
      <c r="J7" s="2">
        <f t="shared" si="0"/>
        <v>-8.9037500000000023</v>
      </c>
      <c r="K7" s="2">
        <f t="shared" si="1"/>
        <v>81.096249999999998</v>
      </c>
      <c r="L7" s="2">
        <f t="shared" si="2"/>
        <v>129.77147254109875</v>
      </c>
      <c r="M7" s="2">
        <f>SUMIF(A:A,A7,L:L)</f>
        <v>2027.9387578968103</v>
      </c>
      <c r="N7" s="3">
        <f t="shared" si="3"/>
        <v>6.3991810421181392E-2</v>
      </c>
      <c r="O7" s="6">
        <f t="shared" si="4"/>
        <v>15.626999664772704</v>
      </c>
      <c r="P7" s="3">
        <f t="shared" si="5"/>
        <v>6.3991810421181392E-2</v>
      </c>
      <c r="Q7" s="3">
        <f>IF(ISNUMBER(P7),SUMIF(A:A,A7,P:P),"")</f>
        <v>1</v>
      </c>
      <c r="R7" s="3">
        <f t="shared" si="6"/>
        <v>6.3991810421181392E-2</v>
      </c>
      <c r="S7" s="7">
        <f t="shared" si="7"/>
        <v>15.626999664772704</v>
      </c>
    </row>
    <row r="8" spans="1:19" x14ac:dyDescent="0.3">
      <c r="A8" s="1">
        <v>5</v>
      </c>
      <c r="B8" s="5">
        <v>0.55902777777777779</v>
      </c>
      <c r="C8" s="1" t="s">
        <v>23</v>
      </c>
      <c r="D8" s="1">
        <v>3</v>
      </c>
      <c r="E8" s="1">
        <v>3</v>
      </c>
      <c r="F8" s="1" t="s">
        <v>26</v>
      </c>
      <c r="G8" s="1">
        <v>41.98</v>
      </c>
      <c r="H8" s="1">
        <f>1+COUNTIFS(A:A,A8,G:G,"&gt;"&amp;G8)</f>
        <v>7</v>
      </c>
      <c r="I8" s="2">
        <f>AVERAGEIF(A:A,A8,G:G)</f>
        <v>51.113750000000003</v>
      </c>
      <c r="J8" s="2">
        <f t="shared" si="0"/>
        <v>-9.1337500000000063</v>
      </c>
      <c r="K8" s="2">
        <f t="shared" si="1"/>
        <v>80.866249999999994</v>
      </c>
      <c r="L8" s="2">
        <f t="shared" si="2"/>
        <v>127.99292641374778</v>
      </c>
      <c r="M8" s="2">
        <f>SUMIF(A:A,A8,L:L)</f>
        <v>2027.9387578968103</v>
      </c>
      <c r="N8" s="3">
        <f t="shared" si="3"/>
        <v>6.3114788804810931E-2</v>
      </c>
      <c r="O8" s="6">
        <f t="shared" si="4"/>
        <v>15.844147131547954</v>
      </c>
      <c r="P8" s="3">
        <f t="shared" si="5"/>
        <v>6.3114788804810931E-2</v>
      </c>
      <c r="Q8" s="3">
        <f>IF(ISNUMBER(P8),SUMIF(A:A,A8,P:P),"")</f>
        <v>1</v>
      </c>
      <c r="R8" s="3">
        <f t="shared" si="6"/>
        <v>6.3114788804810931E-2</v>
      </c>
      <c r="S8" s="7">
        <f t="shared" si="7"/>
        <v>15.844147131547954</v>
      </c>
    </row>
    <row r="9" spans="1:19" x14ac:dyDescent="0.3">
      <c r="A9" s="1">
        <v>5</v>
      </c>
      <c r="B9" s="5">
        <v>0.55902777777777779</v>
      </c>
      <c r="C9" s="1" t="s">
        <v>23</v>
      </c>
      <c r="D9" s="1">
        <v>3</v>
      </c>
      <c r="E9" s="1">
        <v>8</v>
      </c>
      <c r="F9" s="1" t="s">
        <v>22</v>
      </c>
      <c r="G9" s="1">
        <v>37.299999999999997</v>
      </c>
      <c r="H9" s="1">
        <f>1+COUNTIFS(A:A,A9,G:G,"&gt;"&amp;G9)</f>
        <v>8</v>
      </c>
      <c r="I9" s="2">
        <f>AVERAGEIF(A:A,A9,G:G)</f>
        <v>51.113750000000003</v>
      </c>
      <c r="J9" s="2">
        <f t="shared" si="0"/>
        <v>-13.813750000000006</v>
      </c>
      <c r="K9" s="2">
        <f t="shared" si="1"/>
        <v>76.186250000000001</v>
      </c>
      <c r="L9" s="2">
        <f t="shared" si="2"/>
        <v>96.65761577354408</v>
      </c>
      <c r="M9" s="2">
        <f>SUMIF(A:A,A9,L:L)</f>
        <v>2027.9387578968103</v>
      </c>
      <c r="N9" s="3">
        <f t="shared" si="3"/>
        <v>4.7662985579401018E-2</v>
      </c>
      <c r="O9" s="6">
        <f t="shared" si="4"/>
        <v>20.980641221773986</v>
      </c>
      <c r="P9" s="3">
        <f t="shared" si="5"/>
        <v>4.7662985579401018E-2</v>
      </c>
      <c r="Q9" s="3">
        <f>IF(ISNUMBER(P9),SUMIF(A:A,A9,P:P),"")</f>
        <v>1</v>
      </c>
      <c r="R9" s="3">
        <f t="shared" si="6"/>
        <v>4.7662985579401018E-2</v>
      </c>
      <c r="S9" s="7">
        <f t="shared" si="7"/>
        <v>20.980641221773986</v>
      </c>
    </row>
    <row r="10" spans="1:19" x14ac:dyDescent="0.3">
      <c r="A10" s="1">
        <v>8</v>
      </c>
      <c r="B10" s="5">
        <v>0.58333333333333337</v>
      </c>
      <c r="C10" s="1" t="s">
        <v>23</v>
      </c>
      <c r="D10" s="1">
        <v>4</v>
      </c>
      <c r="E10" s="1">
        <v>8</v>
      </c>
      <c r="F10" s="1" t="s">
        <v>37</v>
      </c>
      <c r="G10" s="1">
        <v>67.12</v>
      </c>
      <c r="H10" s="1">
        <f>1+COUNTIFS(A:A,A10,G:G,"&gt;"&amp;G10)</f>
        <v>1</v>
      </c>
      <c r="I10" s="2">
        <f>AVERAGEIF(A:A,A10,G:G)</f>
        <v>49.572000000000003</v>
      </c>
      <c r="J10" s="2">
        <f t="shared" si="0"/>
        <v>17.548000000000002</v>
      </c>
      <c r="K10" s="2">
        <f t="shared" si="1"/>
        <v>107.548</v>
      </c>
      <c r="L10" s="2">
        <f t="shared" si="2"/>
        <v>634.52710187930109</v>
      </c>
      <c r="M10" s="2">
        <f>SUMIF(A:A,A10,L:L)</f>
        <v>2617.9170481056699</v>
      </c>
      <c r="N10" s="3">
        <f t="shared" si="3"/>
        <v>0.24237861254559084</v>
      </c>
      <c r="O10" s="6">
        <f t="shared" si="4"/>
        <v>4.1257765670719087</v>
      </c>
      <c r="P10" s="3">
        <f t="shared" si="5"/>
        <v>0.24237861254559084</v>
      </c>
      <c r="Q10" s="3">
        <f>IF(ISNUMBER(P10),SUMIF(A:A,A10,P:P),"")</f>
        <v>0.97583993609277198</v>
      </c>
      <c r="R10" s="3">
        <f t="shared" si="6"/>
        <v>0.24837947657283435</v>
      </c>
      <c r="S10" s="7">
        <f t="shared" si="7"/>
        <v>4.0260975415445079</v>
      </c>
    </row>
    <row r="11" spans="1:19" x14ac:dyDescent="0.3">
      <c r="A11" s="1">
        <v>8</v>
      </c>
      <c r="B11" s="5">
        <v>0.58333333333333337</v>
      </c>
      <c r="C11" s="1" t="s">
        <v>23</v>
      </c>
      <c r="D11" s="1">
        <v>4</v>
      </c>
      <c r="E11" s="1">
        <v>3</v>
      </c>
      <c r="F11" s="1" t="s">
        <v>33</v>
      </c>
      <c r="G11" s="1">
        <v>57.7</v>
      </c>
      <c r="H11" s="1">
        <f>1+COUNTIFS(A:A,A11,G:G,"&gt;"&amp;G11)</f>
        <v>2</v>
      </c>
      <c r="I11" s="2">
        <f>AVERAGEIF(A:A,A11,G:G)</f>
        <v>49.572000000000003</v>
      </c>
      <c r="J11" s="2">
        <f t="shared" si="0"/>
        <v>8.1280000000000001</v>
      </c>
      <c r="K11" s="2">
        <f t="shared" si="1"/>
        <v>98.128</v>
      </c>
      <c r="L11" s="2">
        <f t="shared" si="2"/>
        <v>360.56779597472479</v>
      </c>
      <c r="M11" s="2">
        <f>SUMIF(A:A,A11,L:L)</f>
        <v>2617.9170481056699</v>
      </c>
      <c r="N11" s="3">
        <f t="shared" si="3"/>
        <v>0.13773079488352483</v>
      </c>
      <c r="O11" s="6">
        <f t="shared" si="4"/>
        <v>7.2605403958183263</v>
      </c>
      <c r="P11" s="3">
        <f t="shared" si="5"/>
        <v>0.13773079488352483</v>
      </c>
      <c r="Q11" s="3">
        <f>IF(ISNUMBER(P11),SUMIF(A:A,A11,P:P),"")</f>
        <v>0.97583993609277198</v>
      </c>
      <c r="R11" s="3">
        <f t="shared" si="6"/>
        <v>0.14114076478053764</v>
      </c>
      <c r="S11" s="7">
        <f t="shared" si="7"/>
        <v>7.0851252758543453</v>
      </c>
    </row>
    <row r="12" spans="1:19" x14ac:dyDescent="0.3">
      <c r="A12" s="1">
        <v>8</v>
      </c>
      <c r="B12" s="5">
        <v>0.58333333333333337</v>
      </c>
      <c r="C12" s="1" t="s">
        <v>23</v>
      </c>
      <c r="D12" s="1">
        <v>4</v>
      </c>
      <c r="E12" s="1">
        <v>1</v>
      </c>
      <c r="F12" s="1" t="s">
        <v>31</v>
      </c>
      <c r="G12" s="1">
        <v>56.85</v>
      </c>
      <c r="H12" s="1">
        <f>1+COUNTIFS(A:A,A12,G:G,"&gt;"&amp;G12)</f>
        <v>3</v>
      </c>
      <c r="I12" s="2">
        <f>AVERAGEIF(A:A,A12,G:G)</f>
        <v>49.572000000000003</v>
      </c>
      <c r="J12" s="2">
        <f t="shared" si="0"/>
        <v>7.2779999999999987</v>
      </c>
      <c r="K12" s="2">
        <f t="shared" si="1"/>
        <v>97.277999999999992</v>
      </c>
      <c r="L12" s="2">
        <f t="shared" si="2"/>
        <v>342.63988579566876</v>
      </c>
      <c r="M12" s="2">
        <f>SUMIF(A:A,A12,L:L)</f>
        <v>2617.9170481056699</v>
      </c>
      <c r="N12" s="3">
        <f t="shared" si="3"/>
        <v>0.13088263665329034</v>
      </c>
      <c r="O12" s="6">
        <f t="shared" si="4"/>
        <v>7.6404328761271207</v>
      </c>
      <c r="P12" s="3">
        <f t="shared" si="5"/>
        <v>0.13088263665329034</v>
      </c>
      <c r="Q12" s="3">
        <f>IF(ISNUMBER(P12),SUMIF(A:A,A12,P:P),"")</f>
        <v>0.97583993609277198</v>
      </c>
      <c r="R12" s="3">
        <f t="shared" si="6"/>
        <v>0.13412305831357926</v>
      </c>
      <c r="S12" s="7">
        <f t="shared" si="7"/>
        <v>7.4558395295610049</v>
      </c>
    </row>
    <row r="13" spans="1:19" x14ac:dyDescent="0.3">
      <c r="A13" s="1">
        <v>8</v>
      </c>
      <c r="B13" s="5">
        <v>0.58333333333333337</v>
      </c>
      <c r="C13" s="1" t="s">
        <v>23</v>
      </c>
      <c r="D13" s="1">
        <v>4</v>
      </c>
      <c r="E13" s="1">
        <v>9</v>
      </c>
      <c r="F13" s="1" t="s">
        <v>38</v>
      </c>
      <c r="G13" s="1">
        <v>53.78</v>
      </c>
      <c r="H13" s="1">
        <f>1+COUNTIFS(A:A,A13,G:G,"&gt;"&amp;G13)</f>
        <v>4</v>
      </c>
      <c r="I13" s="2">
        <f>AVERAGEIF(A:A,A13,G:G)</f>
        <v>49.572000000000003</v>
      </c>
      <c r="J13" s="2">
        <f t="shared" si="0"/>
        <v>4.2079999999999984</v>
      </c>
      <c r="K13" s="2">
        <f t="shared" si="1"/>
        <v>94.207999999999998</v>
      </c>
      <c r="L13" s="2">
        <f t="shared" si="2"/>
        <v>284.99738363544401</v>
      </c>
      <c r="M13" s="2">
        <f>SUMIF(A:A,A13,L:L)</f>
        <v>2617.9170481056699</v>
      </c>
      <c r="N13" s="3">
        <f t="shared" si="3"/>
        <v>0.10886417651837696</v>
      </c>
      <c r="O13" s="6">
        <f t="shared" si="4"/>
        <v>9.1857581803431341</v>
      </c>
      <c r="P13" s="3">
        <f t="shared" si="5"/>
        <v>0.10886417651837696</v>
      </c>
      <c r="Q13" s="3">
        <f>IF(ISNUMBER(P13),SUMIF(A:A,A13,P:P),"")</f>
        <v>0.97583993609277198</v>
      </c>
      <c r="R13" s="3">
        <f t="shared" si="6"/>
        <v>0.11155946020641992</v>
      </c>
      <c r="S13" s="7">
        <f t="shared" si="7"/>
        <v>8.9638296756697002</v>
      </c>
    </row>
    <row r="14" spans="1:19" x14ac:dyDescent="0.3">
      <c r="A14" s="1">
        <v>8</v>
      </c>
      <c r="B14" s="5">
        <v>0.58333333333333337</v>
      </c>
      <c r="C14" s="1" t="s">
        <v>23</v>
      </c>
      <c r="D14" s="1">
        <v>4</v>
      </c>
      <c r="E14" s="1">
        <v>6</v>
      </c>
      <c r="F14" s="1" t="s">
        <v>36</v>
      </c>
      <c r="G14" s="1">
        <v>51.04</v>
      </c>
      <c r="H14" s="1">
        <f>1+COUNTIFS(A:A,A14,G:G,"&gt;"&amp;G14)</f>
        <v>5</v>
      </c>
      <c r="I14" s="2">
        <f>AVERAGEIF(A:A,A14,G:G)</f>
        <v>49.572000000000003</v>
      </c>
      <c r="J14" s="2">
        <f t="shared" si="0"/>
        <v>1.4679999999999964</v>
      </c>
      <c r="K14" s="2">
        <f t="shared" si="1"/>
        <v>91.467999999999989</v>
      </c>
      <c r="L14" s="2">
        <f t="shared" si="2"/>
        <v>241.79251926362917</v>
      </c>
      <c r="M14" s="2">
        <f>SUMIF(A:A,A14,L:L)</f>
        <v>2617.9170481056699</v>
      </c>
      <c r="N14" s="3">
        <f t="shared" si="3"/>
        <v>9.2360649638838152E-2</v>
      </c>
      <c r="O14" s="6">
        <f t="shared" si="4"/>
        <v>10.827121765712382</v>
      </c>
      <c r="P14" s="3">
        <f t="shared" si="5"/>
        <v>9.2360649638838152E-2</v>
      </c>
      <c r="Q14" s="3">
        <f>IF(ISNUMBER(P14),SUMIF(A:A,A14,P:P),"")</f>
        <v>0.97583993609277198</v>
      </c>
      <c r="R14" s="3">
        <f t="shared" si="6"/>
        <v>9.4647335308541344E-2</v>
      </c>
      <c r="S14" s="7">
        <f t="shared" si="7"/>
        <v>10.565537811921432</v>
      </c>
    </row>
    <row r="15" spans="1:19" x14ac:dyDescent="0.3">
      <c r="A15" s="1">
        <v>8</v>
      </c>
      <c r="B15" s="5">
        <v>0.58333333333333337</v>
      </c>
      <c r="C15" s="1" t="s">
        <v>23</v>
      </c>
      <c r="D15" s="1">
        <v>4</v>
      </c>
      <c r="E15" s="1">
        <v>10</v>
      </c>
      <c r="F15" s="1" t="s">
        <v>39</v>
      </c>
      <c r="G15" s="1">
        <v>48.48</v>
      </c>
      <c r="H15" s="1">
        <f>1+COUNTIFS(A:A,A15,G:G,"&gt;"&amp;G15)</f>
        <v>6</v>
      </c>
      <c r="I15" s="2">
        <f>AVERAGEIF(A:A,A15,G:G)</f>
        <v>49.572000000000003</v>
      </c>
      <c r="J15" s="2">
        <f t="shared" ref="J15:J28" si="8">G15-I15</f>
        <v>-1.0920000000000059</v>
      </c>
      <c r="K15" s="2">
        <f t="shared" ref="K15:K28" si="9">90+J15</f>
        <v>88.907999999999987</v>
      </c>
      <c r="L15" s="2">
        <f t="shared" ref="L15:L28" si="10">EXP(0.06*K15)</f>
        <v>207.36489102401316</v>
      </c>
      <c r="M15" s="2">
        <f>SUMIF(A:A,A15,L:L)</f>
        <v>2617.9170481056699</v>
      </c>
      <c r="N15" s="3">
        <f t="shared" ref="N15:N28" si="11">L15/M15</f>
        <v>7.9209878393229766E-2</v>
      </c>
      <c r="O15" s="6">
        <f t="shared" ref="O15:O28" si="12">1/N15</f>
        <v>12.624687984440488</v>
      </c>
      <c r="P15" s="3">
        <f t="shared" ref="P15:P28" si="13">IF(O15&gt;21,"",N15)</f>
        <v>7.9209878393229766E-2</v>
      </c>
      <c r="Q15" s="3">
        <f>IF(ISNUMBER(P15),SUMIF(A:A,A15,P:P),"")</f>
        <v>0.97583993609277198</v>
      </c>
      <c r="R15" s="3">
        <f t="shared" ref="R15:R28" si="14">IFERROR(P15*(1/Q15),"")</f>
        <v>8.1170974320218192E-2</v>
      </c>
      <c r="S15" s="7">
        <f t="shared" ref="S15:S28" si="15">IFERROR(1/R15,"")</f>
        <v>12.319674715927594</v>
      </c>
    </row>
    <row r="16" spans="1:19" x14ac:dyDescent="0.3">
      <c r="A16" s="1">
        <v>8</v>
      </c>
      <c r="B16" s="5">
        <v>0.58333333333333337</v>
      </c>
      <c r="C16" s="1" t="s">
        <v>23</v>
      </c>
      <c r="D16" s="1">
        <v>4</v>
      </c>
      <c r="E16" s="1">
        <v>2</v>
      </c>
      <c r="F16" s="1" t="s">
        <v>32</v>
      </c>
      <c r="G16" s="1">
        <v>46.61</v>
      </c>
      <c r="H16" s="1">
        <f>1+COUNTIFS(A:A,A16,G:G,"&gt;"&amp;G16)</f>
        <v>7</v>
      </c>
      <c r="I16" s="2">
        <f>AVERAGEIF(A:A,A16,G:G)</f>
        <v>49.572000000000003</v>
      </c>
      <c r="J16" s="2">
        <f t="shared" si="8"/>
        <v>-2.9620000000000033</v>
      </c>
      <c r="K16" s="2">
        <f t="shared" si="9"/>
        <v>87.037999999999997</v>
      </c>
      <c r="L16" s="2">
        <f t="shared" si="10"/>
        <v>185.35631505682159</v>
      </c>
      <c r="M16" s="2">
        <f>SUMIF(A:A,A16,L:L)</f>
        <v>2617.9170481056699</v>
      </c>
      <c r="N16" s="3">
        <f t="shared" si="11"/>
        <v>7.0802974903634089E-2</v>
      </c>
      <c r="O16" s="6">
        <f t="shared" si="12"/>
        <v>14.123700329838446</v>
      </c>
      <c r="P16" s="3">
        <f t="shared" si="13"/>
        <v>7.0802974903634089E-2</v>
      </c>
      <c r="Q16" s="3">
        <f>IF(ISNUMBER(P16),SUMIF(A:A,A16,P:P),"")</f>
        <v>0.97583993609277198</v>
      </c>
      <c r="R16" s="3">
        <f t="shared" si="14"/>
        <v>7.255593082931884E-2</v>
      </c>
      <c r="S16" s="7">
        <f t="shared" si="15"/>
        <v>13.782470827263014</v>
      </c>
    </row>
    <row r="17" spans="1:19" x14ac:dyDescent="0.3">
      <c r="A17" s="1">
        <v>8</v>
      </c>
      <c r="B17" s="5">
        <v>0.58333333333333337</v>
      </c>
      <c r="C17" s="1" t="s">
        <v>23</v>
      </c>
      <c r="D17" s="1">
        <v>4</v>
      </c>
      <c r="E17" s="1">
        <v>4</v>
      </c>
      <c r="F17" s="1" t="s">
        <v>34</v>
      </c>
      <c r="G17" s="1">
        <v>45.4</v>
      </c>
      <c r="H17" s="1">
        <f>1+COUNTIFS(A:A,A17,G:G,"&gt;"&amp;G17)</f>
        <v>8</v>
      </c>
      <c r="I17" s="2">
        <f>AVERAGEIF(A:A,A17,G:G)</f>
        <v>49.572000000000003</v>
      </c>
      <c r="J17" s="2">
        <f t="shared" si="8"/>
        <v>-4.1720000000000041</v>
      </c>
      <c r="K17" s="2">
        <f t="shared" si="9"/>
        <v>85.828000000000003</v>
      </c>
      <c r="L17" s="2">
        <f t="shared" si="10"/>
        <v>172.37632106750357</v>
      </c>
      <c r="M17" s="2">
        <f>SUMIF(A:A,A17,L:L)</f>
        <v>2617.9170481056699</v>
      </c>
      <c r="N17" s="3">
        <f t="shared" si="11"/>
        <v>6.5844836906591611E-2</v>
      </c>
      <c r="O17" s="6">
        <f t="shared" si="12"/>
        <v>15.187219636045477</v>
      </c>
      <c r="P17" s="3">
        <f t="shared" si="13"/>
        <v>6.5844836906591611E-2</v>
      </c>
      <c r="Q17" s="3">
        <f>IF(ISNUMBER(P17),SUMIF(A:A,A17,P:P),"")</f>
        <v>0.97583993609277198</v>
      </c>
      <c r="R17" s="3">
        <f t="shared" si="14"/>
        <v>6.7475038140201518E-2</v>
      </c>
      <c r="S17" s="7">
        <f t="shared" si="15"/>
        <v>14.820295439065511</v>
      </c>
    </row>
    <row r="18" spans="1:19" x14ac:dyDescent="0.3">
      <c r="A18" s="1">
        <v>8</v>
      </c>
      <c r="B18" s="5">
        <v>0.58333333333333337</v>
      </c>
      <c r="C18" s="1" t="s">
        <v>23</v>
      </c>
      <c r="D18" s="1">
        <v>4</v>
      </c>
      <c r="E18" s="1">
        <v>11</v>
      </c>
      <c r="F18" s="1" t="s">
        <v>19</v>
      </c>
      <c r="G18" s="1">
        <v>40.049999999999997</v>
      </c>
      <c r="H18" s="1">
        <f>1+COUNTIFS(A:A,A18,G:G,"&gt;"&amp;G18)</f>
        <v>9</v>
      </c>
      <c r="I18" s="2">
        <f>AVERAGEIF(A:A,A18,G:G)</f>
        <v>49.572000000000003</v>
      </c>
      <c r="J18" s="2">
        <f t="shared" si="8"/>
        <v>-9.5220000000000056</v>
      </c>
      <c r="K18" s="2">
        <f t="shared" si="9"/>
        <v>80.477999999999994</v>
      </c>
      <c r="L18" s="2">
        <f t="shared" si="10"/>
        <v>125.04579122250873</v>
      </c>
      <c r="M18" s="2">
        <f>SUMIF(A:A,A18,L:L)</f>
        <v>2617.9170481056699</v>
      </c>
      <c r="N18" s="3">
        <f t="shared" si="11"/>
        <v>4.7765375649695282E-2</v>
      </c>
      <c r="O18" s="6">
        <f t="shared" si="12"/>
        <v>20.935667026547911</v>
      </c>
      <c r="P18" s="3">
        <f t="shared" si="13"/>
        <v>4.7765375649695282E-2</v>
      </c>
      <c r="Q18" s="3">
        <f>IF(ISNUMBER(P18),SUMIF(A:A,A18,P:P),"")</f>
        <v>0.97583993609277198</v>
      </c>
      <c r="R18" s="3">
        <f t="shared" si="14"/>
        <v>4.8947961528348724E-2</v>
      </c>
      <c r="S18" s="7">
        <f t="shared" si="15"/>
        <v>20.429859973246067</v>
      </c>
    </row>
    <row r="19" spans="1:19" x14ac:dyDescent="0.3">
      <c r="A19" s="1">
        <v>8</v>
      </c>
      <c r="B19" s="5">
        <v>0.58333333333333337</v>
      </c>
      <c r="C19" s="1" t="s">
        <v>23</v>
      </c>
      <c r="D19" s="1">
        <v>4</v>
      </c>
      <c r="E19" s="1">
        <v>5</v>
      </c>
      <c r="F19" s="1" t="s">
        <v>35</v>
      </c>
      <c r="G19" s="1">
        <v>28.69</v>
      </c>
      <c r="H19" s="1">
        <f>1+COUNTIFS(A:A,A19,G:G,"&gt;"&amp;G19)</f>
        <v>10</v>
      </c>
      <c r="I19" s="2">
        <f>AVERAGEIF(A:A,A19,G:G)</f>
        <v>49.572000000000003</v>
      </c>
      <c r="J19" s="2">
        <f t="shared" si="8"/>
        <v>-20.882000000000001</v>
      </c>
      <c r="K19" s="2">
        <f t="shared" si="9"/>
        <v>69.117999999999995</v>
      </c>
      <c r="L19" s="2">
        <f t="shared" si="10"/>
        <v>63.249043186054593</v>
      </c>
      <c r="M19" s="2">
        <f>SUMIF(A:A,A19,L:L)</f>
        <v>2617.9170481056699</v>
      </c>
      <c r="N19" s="3">
        <f t="shared" si="11"/>
        <v>2.4160063907227972E-2</v>
      </c>
      <c r="O19" s="6">
        <f t="shared" si="12"/>
        <v>41.390618991733284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>
        <v>12</v>
      </c>
      <c r="B20" s="5">
        <v>0.60763888888888895</v>
      </c>
      <c r="C20" s="1" t="s">
        <v>23</v>
      </c>
      <c r="D20" s="1">
        <v>5</v>
      </c>
      <c r="E20" s="1">
        <v>3</v>
      </c>
      <c r="F20" s="1" t="s">
        <v>42</v>
      </c>
      <c r="G20" s="1">
        <v>69.099999999999994</v>
      </c>
      <c r="H20" s="1">
        <f>1+COUNTIFS(A:A,A20,G:G,"&gt;"&amp;G20)</f>
        <v>1</v>
      </c>
      <c r="I20" s="2">
        <f>AVERAGEIF(A:A,A20,G:G)</f>
        <v>51.855555555555554</v>
      </c>
      <c r="J20" s="2">
        <f t="shared" si="8"/>
        <v>17.24444444444444</v>
      </c>
      <c r="K20" s="2">
        <f t="shared" si="9"/>
        <v>107.24444444444444</v>
      </c>
      <c r="L20" s="2">
        <f t="shared" si="10"/>
        <v>623.07485662559191</v>
      </c>
      <c r="M20" s="2">
        <f>SUMIF(A:A,A20,L:L)</f>
        <v>2548.6678072376908</v>
      </c>
      <c r="N20" s="3">
        <f t="shared" si="11"/>
        <v>0.24447079955111758</v>
      </c>
      <c r="O20" s="6">
        <f t="shared" si="12"/>
        <v>4.0904680715903048</v>
      </c>
      <c r="P20" s="3">
        <f t="shared" si="13"/>
        <v>0.24447079955111758</v>
      </c>
      <c r="Q20" s="3">
        <f>IF(ISNUMBER(P20),SUMIF(A:A,A20,P:P),"")</f>
        <v>0.93909450880969603</v>
      </c>
      <c r="R20" s="3">
        <f t="shared" si="14"/>
        <v>0.26032608779811178</v>
      </c>
      <c r="S20" s="7">
        <f t="shared" si="15"/>
        <v>3.8413361044918424</v>
      </c>
    </row>
    <row r="21" spans="1:19" x14ac:dyDescent="0.3">
      <c r="A21" s="1">
        <v>12</v>
      </c>
      <c r="B21" s="5">
        <v>0.60763888888888895</v>
      </c>
      <c r="C21" s="1" t="s">
        <v>23</v>
      </c>
      <c r="D21" s="1">
        <v>5</v>
      </c>
      <c r="E21" s="1">
        <v>4</v>
      </c>
      <c r="F21" s="1" t="s">
        <v>43</v>
      </c>
      <c r="G21" s="1">
        <v>67.83</v>
      </c>
      <c r="H21" s="1">
        <f>1+COUNTIFS(A:A,A21,G:G,"&gt;"&amp;G21)</f>
        <v>2</v>
      </c>
      <c r="I21" s="2">
        <f>AVERAGEIF(A:A,A21,G:G)</f>
        <v>51.855555555555554</v>
      </c>
      <c r="J21" s="2">
        <f t="shared" si="8"/>
        <v>15.974444444444444</v>
      </c>
      <c r="K21" s="2">
        <f t="shared" si="9"/>
        <v>105.97444444444444</v>
      </c>
      <c r="L21" s="2">
        <f t="shared" si="10"/>
        <v>577.360391394006</v>
      </c>
      <c r="M21" s="2">
        <f>SUMIF(A:A,A21,L:L)</f>
        <v>2548.6678072376908</v>
      </c>
      <c r="N21" s="3">
        <f t="shared" si="11"/>
        <v>0.22653418768598307</v>
      </c>
      <c r="O21" s="6">
        <f t="shared" si="12"/>
        <v>4.4143447406983842</v>
      </c>
      <c r="P21" s="3">
        <f t="shared" si="13"/>
        <v>0.22653418768598307</v>
      </c>
      <c r="Q21" s="3">
        <f>IF(ISNUMBER(P21),SUMIF(A:A,A21,P:P),"")</f>
        <v>0.93909450880969603</v>
      </c>
      <c r="R21" s="3">
        <f t="shared" si="14"/>
        <v>0.24122618709922558</v>
      </c>
      <c r="S21" s="7">
        <f t="shared" si="15"/>
        <v>4.1454869059828141</v>
      </c>
    </row>
    <row r="22" spans="1:19" x14ac:dyDescent="0.3">
      <c r="A22" s="1">
        <v>12</v>
      </c>
      <c r="B22" s="5">
        <v>0.60763888888888895</v>
      </c>
      <c r="C22" s="1" t="s">
        <v>23</v>
      </c>
      <c r="D22" s="1">
        <v>5</v>
      </c>
      <c r="E22" s="1">
        <v>1</v>
      </c>
      <c r="F22" s="1" t="s">
        <v>40</v>
      </c>
      <c r="G22" s="1">
        <v>58.31</v>
      </c>
      <c r="H22" s="1">
        <f>1+COUNTIFS(A:A,A22,G:G,"&gt;"&amp;G22)</f>
        <v>3</v>
      </c>
      <c r="I22" s="2">
        <f>AVERAGEIF(A:A,A22,G:G)</f>
        <v>51.855555555555554</v>
      </c>
      <c r="J22" s="2">
        <f t="shared" si="8"/>
        <v>6.454444444444448</v>
      </c>
      <c r="K22" s="2">
        <f t="shared" si="9"/>
        <v>96.454444444444448</v>
      </c>
      <c r="L22" s="2">
        <f t="shared" si="10"/>
        <v>326.12040923909922</v>
      </c>
      <c r="M22" s="2">
        <f>SUMIF(A:A,A22,L:L)</f>
        <v>2548.6678072376908</v>
      </c>
      <c r="N22" s="3">
        <f t="shared" si="11"/>
        <v>0.12795720505943714</v>
      </c>
      <c r="O22" s="6">
        <f t="shared" si="12"/>
        <v>7.8151128694589103</v>
      </c>
      <c r="P22" s="3">
        <f t="shared" si="13"/>
        <v>0.12795720505943714</v>
      </c>
      <c r="Q22" s="3">
        <f>IF(ISNUMBER(P22),SUMIF(A:A,A22,P:P),"")</f>
        <v>0.93909450880969603</v>
      </c>
      <c r="R22" s="3">
        <f t="shared" si="14"/>
        <v>0.13625594001355959</v>
      </c>
      <c r="S22" s="7">
        <f t="shared" si="15"/>
        <v>7.3391295814368487</v>
      </c>
    </row>
    <row r="23" spans="1:19" x14ac:dyDescent="0.3">
      <c r="A23" s="1">
        <v>12</v>
      </c>
      <c r="B23" s="5">
        <v>0.60763888888888895</v>
      </c>
      <c r="C23" s="1" t="s">
        <v>23</v>
      </c>
      <c r="D23" s="1">
        <v>5</v>
      </c>
      <c r="E23" s="1">
        <v>5</v>
      </c>
      <c r="F23" s="1" t="s">
        <v>44</v>
      </c>
      <c r="G23" s="1">
        <v>55.74</v>
      </c>
      <c r="H23" s="1">
        <f>1+COUNTIFS(A:A,A23,G:G,"&gt;"&amp;G23)</f>
        <v>4</v>
      </c>
      <c r="I23" s="2">
        <f>AVERAGEIF(A:A,A23,G:G)</f>
        <v>51.855555555555554</v>
      </c>
      <c r="J23" s="2">
        <f t="shared" si="8"/>
        <v>3.8844444444444477</v>
      </c>
      <c r="K23" s="2">
        <f t="shared" si="9"/>
        <v>93.884444444444455</v>
      </c>
      <c r="L23" s="2">
        <f t="shared" si="10"/>
        <v>279.51799313212734</v>
      </c>
      <c r="M23" s="2">
        <f>SUMIF(A:A,A23,L:L)</f>
        <v>2548.6678072376908</v>
      </c>
      <c r="N23" s="3">
        <f t="shared" si="11"/>
        <v>0.10967219515166077</v>
      </c>
      <c r="O23" s="6">
        <f t="shared" si="12"/>
        <v>9.1180813752943006</v>
      </c>
      <c r="P23" s="3">
        <f t="shared" si="13"/>
        <v>0.10967219515166077</v>
      </c>
      <c r="Q23" s="3">
        <f>IF(ISNUMBER(P23),SUMIF(A:A,A23,P:P),"")</f>
        <v>0.93909450880969603</v>
      </c>
      <c r="R23" s="3">
        <f t="shared" si="14"/>
        <v>0.11678504572523854</v>
      </c>
      <c r="S23" s="7">
        <f t="shared" si="15"/>
        <v>8.5627401504188381</v>
      </c>
    </row>
    <row r="24" spans="1:19" x14ac:dyDescent="0.3">
      <c r="A24" s="1">
        <v>12</v>
      </c>
      <c r="B24" s="5">
        <v>0.60763888888888895</v>
      </c>
      <c r="C24" s="1" t="s">
        <v>23</v>
      </c>
      <c r="D24" s="1">
        <v>5</v>
      </c>
      <c r="E24" s="1">
        <v>2</v>
      </c>
      <c r="F24" s="1" t="s">
        <v>41</v>
      </c>
      <c r="G24" s="1">
        <v>53.15</v>
      </c>
      <c r="H24" s="1">
        <f>1+COUNTIFS(A:A,A24,G:G,"&gt;"&amp;G24)</f>
        <v>5</v>
      </c>
      <c r="I24" s="2">
        <f>AVERAGEIF(A:A,A24,G:G)</f>
        <v>51.855555555555554</v>
      </c>
      <c r="J24" s="2">
        <f t="shared" si="8"/>
        <v>1.2944444444444443</v>
      </c>
      <c r="K24" s="2">
        <f t="shared" si="9"/>
        <v>91.294444444444451</v>
      </c>
      <c r="L24" s="2">
        <f t="shared" si="10"/>
        <v>239.28771746555796</v>
      </c>
      <c r="M24" s="2">
        <f>SUMIF(A:A,A24,L:L)</f>
        <v>2548.6678072376908</v>
      </c>
      <c r="N24" s="3">
        <f t="shared" si="11"/>
        <v>9.388737001582953E-2</v>
      </c>
      <c r="O24" s="6">
        <f t="shared" si="12"/>
        <v>10.65105987984751</v>
      </c>
      <c r="P24" s="3">
        <f t="shared" si="13"/>
        <v>9.388737001582953E-2</v>
      </c>
      <c r="Q24" s="3">
        <f>IF(ISNUMBER(P24),SUMIF(A:A,A24,P:P),"")</f>
        <v>0.93909450880969603</v>
      </c>
      <c r="R24" s="3">
        <f t="shared" si="14"/>
        <v>9.9976487068199282E-2</v>
      </c>
      <c r="S24" s="7">
        <f t="shared" si="15"/>
        <v>10.002351846168057</v>
      </c>
    </row>
    <row r="25" spans="1:19" x14ac:dyDescent="0.3">
      <c r="A25" s="1">
        <v>12</v>
      </c>
      <c r="B25" s="5">
        <v>0.60763888888888895</v>
      </c>
      <c r="C25" s="1" t="s">
        <v>23</v>
      </c>
      <c r="D25" s="1">
        <v>5</v>
      </c>
      <c r="E25" s="1">
        <v>6</v>
      </c>
      <c r="F25" s="1" t="s">
        <v>45</v>
      </c>
      <c r="G25" s="1">
        <v>49.6</v>
      </c>
      <c r="H25" s="1">
        <f>1+COUNTIFS(A:A,A25,G:G,"&gt;"&amp;G25)</f>
        <v>6</v>
      </c>
      <c r="I25" s="2">
        <f>AVERAGEIF(A:A,A25,G:G)</f>
        <v>51.855555555555554</v>
      </c>
      <c r="J25" s="2">
        <f t="shared" si="8"/>
        <v>-2.2555555555555529</v>
      </c>
      <c r="K25" s="2">
        <f t="shared" si="9"/>
        <v>87.74444444444444</v>
      </c>
      <c r="L25" s="2">
        <f t="shared" si="10"/>
        <v>193.38183743031558</v>
      </c>
      <c r="M25" s="2">
        <f>SUMIF(A:A,A25,L:L)</f>
        <v>2548.6678072376908</v>
      </c>
      <c r="N25" s="3">
        <f t="shared" si="11"/>
        <v>7.5875654285407879E-2</v>
      </c>
      <c r="O25" s="6">
        <f t="shared" si="12"/>
        <v>13.179458014799831</v>
      </c>
      <c r="P25" s="3">
        <f t="shared" si="13"/>
        <v>7.5875654285407879E-2</v>
      </c>
      <c r="Q25" s="3">
        <f>IF(ISNUMBER(P25),SUMIF(A:A,A25,P:P),"")</f>
        <v>0.93909450880969603</v>
      </c>
      <c r="R25" s="3">
        <f t="shared" si="14"/>
        <v>8.0796611601510068E-2</v>
      </c>
      <c r="S25" s="7">
        <f t="shared" si="15"/>
        <v>12.376756650786458</v>
      </c>
    </row>
    <row r="26" spans="1:19" x14ac:dyDescent="0.3">
      <c r="A26" s="1">
        <v>12</v>
      </c>
      <c r="B26" s="5">
        <v>0.60763888888888895</v>
      </c>
      <c r="C26" s="1" t="s">
        <v>23</v>
      </c>
      <c r="D26" s="1">
        <v>5</v>
      </c>
      <c r="E26" s="1">
        <v>7</v>
      </c>
      <c r="F26" s="1" t="s">
        <v>46</v>
      </c>
      <c r="G26" s="1">
        <v>45.88</v>
      </c>
      <c r="H26" s="1">
        <f>1+COUNTIFS(A:A,A26,G:G,"&gt;"&amp;G26)</f>
        <v>7</v>
      </c>
      <c r="I26" s="2">
        <f>AVERAGEIF(A:A,A26,G:G)</f>
        <v>51.855555555555554</v>
      </c>
      <c r="J26" s="2">
        <f t="shared" si="8"/>
        <v>-5.9755555555555517</v>
      </c>
      <c r="K26" s="2">
        <f t="shared" si="9"/>
        <v>84.024444444444441</v>
      </c>
      <c r="L26" s="2">
        <f t="shared" si="10"/>
        <v>154.69673727026594</v>
      </c>
      <c r="M26" s="2">
        <f>SUMIF(A:A,A26,L:L)</f>
        <v>2548.6678072376908</v>
      </c>
      <c r="N26" s="3">
        <f t="shared" si="11"/>
        <v>6.0697097060259921E-2</v>
      </c>
      <c r="O26" s="6">
        <f t="shared" si="12"/>
        <v>16.475252498603066</v>
      </c>
      <c r="P26" s="3">
        <f t="shared" si="13"/>
        <v>6.0697097060259921E-2</v>
      </c>
      <c r="Q26" s="3">
        <f>IF(ISNUMBER(P26),SUMIF(A:A,A26,P:P),"")</f>
        <v>0.93909450880969603</v>
      </c>
      <c r="R26" s="3">
        <f t="shared" si="14"/>
        <v>6.4633640694155059E-2</v>
      </c>
      <c r="S26" s="7">
        <f t="shared" si="15"/>
        <v>15.471819152691362</v>
      </c>
    </row>
    <row r="27" spans="1:19" x14ac:dyDescent="0.3">
      <c r="A27" s="1">
        <v>12</v>
      </c>
      <c r="B27" s="5">
        <v>0.60763888888888895</v>
      </c>
      <c r="C27" s="1" t="s">
        <v>23</v>
      </c>
      <c r="D27" s="1">
        <v>5</v>
      </c>
      <c r="E27" s="1">
        <v>8</v>
      </c>
      <c r="F27" s="1" t="s">
        <v>20</v>
      </c>
      <c r="G27" s="1">
        <v>38.880000000000003</v>
      </c>
      <c r="H27" s="1">
        <f>1+COUNTIFS(A:A,A27,G:G,"&gt;"&amp;G27)</f>
        <v>8</v>
      </c>
      <c r="I27" s="2">
        <f>AVERAGEIF(A:A,A27,G:G)</f>
        <v>51.855555555555554</v>
      </c>
      <c r="J27" s="2">
        <f t="shared" si="8"/>
        <v>-12.975555555555552</v>
      </c>
      <c r="K27" s="2">
        <f t="shared" si="9"/>
        <v>77.024444444444441</v>
      </c>
      <c r="L27" s="2">
        <f t="shared" si="10"/>
        <v>101.64299925919362</v>
      </c>
      <c r="M27" s="2">
        <f>SUMIF(A:A,A27,L:L)</f>
        <v>2548.6678072376908</v>
      </c>
      <c r="N27" s="3">
        <f t="shared" si="11"/>
        <v>3.9880834595449617E-2</v>
      </c>
      <c r="O27" s="6">
        <f t="shared" si="12"/>
        <v>25.074700921983702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12</v>
      </c>
      <c r="B28" s="5">
        <v>0.60763888888888895</v>
      </c>
      <c r="C28" s="1" t="s">
        <v>23</v>
      </c>
      <c r="D28" s="1">
        <v>5</v>
      </c>
      <c r="E28" s="1">
        <v>9</v>
      </c>
      <c r="F28" s="1" t="s">
        <v>21</v>
      </c>
      <c r="G28" s="1">
        <v>28.21</v>
      </c>
      <c r="H28" s="1">
        <f>1+COUNTIFS(A:A,A28,G:G,"&gt;"&amp;G28)</f>
        <v>9</v>
      </c>
      <c r="I28" s="2">
        <f>AVERAGEIF(A:A,A28,G:G)</f>
        <v>51.855555555555554</v>
      </c>
      <c r="J28" s="2">
        <f t="shared" si="8"/>
        <v>-23.645555555555553</v>
      </c>
      <c r="K28" s="2">
        <f t="shared" si="9"/>
        <v>66.354444444444454</v>
      </c>
      <c r="L28" s="2">
        <f t="shared" si="10"/>
        <v>53.584865421532946</v>
      </c>
      <c r="M28" s="2">
        <f>SUMIF(A:A,A28,L:L)</f>
        <v>2548.6678072376908</v>
      </c>
      <c r="N28" s="3">
        <f t="shared" si="11"/>
        <v>2.1024656594854373E-2</v>
      </c>
      <c r="O28" s="6">
        <f t="shared" si="12"/>
        <v>47.56320254214009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15</v>
      </c>
      <c r="B29" s="5">
        <v>0.63194444444444442</v>
      </c>
      <c r="C29" s="1" t="s">
        <v>23</v>
      </c>
      <c r="D29" s="1">
        <v>6</v>
      </c>
      <c r="E29" s="1">
        <v>6</v>
      </c>
      <c r="F29" s="1" t="s">
        <v>51</v>
      </c>
      <c r="G29" s="1">
        <v>65.52</v>
      </c>
      <c r="H29" s="1">
        <f>1+COUNTIFS(A:A,A29,G:G,"&gt;"&amp;G29)</f>
        <v>1</v>
      </c>
      <c r="I29" s="2">
        <f>AVERAGEIF(A:A,A29,G:G)</f>
        <v>48.467272727272729</v>
      </c>
      <c r="J29" s="2">
        <f t="shared" ref="J29:J49" si="16">G29-I29</f>
        <v>17.052727272727267</v>
      </c>
      <c r="K29" s="2">
        <f t="shared" ref="K29:K49" si="17">90+J29</f>
        <v>107.05272727272727</v>
      </c>
      <c r="L29" s="2">
        <f t="shared" ref="L29:L49" si="18">EXP(0.06*K29)</f>
        <v>615.94867260186481</v>
      </c>
      <c r="M29" s="2">
        <f>SUMIF(A:A,A29,L:L)</f>
        <v>3120.4814768687106</v>
      </c>
      <c r="N29" s="3">
        <f t="shared" ref="N29:N49" si="19">L29/M29</f>
        <v>0.1973889853754065</v>
      </c>
      <c r="O29" s="6">
        <f t="shared" ref="O29:O49" si="20">1/N29</f>
        <v>5.0661388126502525</v>
      </c>
      <c r="P29" s="3">
        <f t="shared" ref="P29:P49" si="21">IF(O29&gt;21,"",N29)</f>
        <v>0.1973889853754065</v>
      </c>
      <c r="Q29" s="3">
        <f>IF(ISNUMBER(P29),SUMIF(A:A,A29,P:P),"")</f>
        <v>0.91301324044642784</v>
      </c>
      <c r="R29" s="3">
        <f t="shared" ref="R29:R49" si="22">IFERROR(P29*(1/Q29),"")</f>
        <v>0.21619509622761984</v>
      </c>
      <c r="S29" s="7">
        <f t="shared" ref="S29:S49" si="23">IFERROR(1/R29,"")</f>
        <v>4.6254518138892262</v>
      </c>
    </row>
    <row r="30" spans="1:19" x14ac:dyDescent="0.3">
      <c r="A30" s="1">
        <v>15</v>
      </c>
      <c r="B30" s="5">
        <v>0.63194444444444442</v>
      </c>
      <c r="C30" s="1" t="s">
        <v>23</v>
      </c>
      <c r="D30" s="1">
        <v>6</v>
      </c>
      <c r="E30" s="1">
        <v>1</v>
      </c>
      <c r="F30" s="1" t="s">
        <v>47</v>
      </c>
      <c r="G30" s="1">
        <v>65.06</v>
      </c>
      <c r="H30" s="1">
        <f>1+COUNTIFS(A:A,A30,G:G,"&gt;"&amp;G30)</f>
        <v>2</v>
      </c>
      <c r="I30" s="2">
        <f>AVERAGEIF(A:A,A30,G:G)</f>
        <v>48.467272727272729</v>
      </c>
      <c r="J30" s="2">
        <f t="shared" si="16"/>
        <v>16.592727272727274</v>
      </c>
      <c r="K30" s="2">
        <f t="shared" si="17"/>
        <v>106.59272727272727</v>
      </c>
      <c r="L30" s="2">
        <f t="shared" si="18"/>
        <v>599.18094823593265</v>
      </c>
      <c r="M30" s="2">
        <f>SUMIF(A:A,A30,L:L)</f>
        <v>3120.4814768687106</v>
      </c>
      <c r="N30" s="3">
        <f t="shared" si="19"/>
        <v>0.19201554397214013</v>
      </c>
      <c r="O30" s="6">
        <f t="shared" si="20"/>
        <v>5.2079117102368118</v>
      </c>
      <c r="P30" s="3">
        <f t="shared" si="21"/>
        <v>0.19201554397214013</v>
      </c>
      <c r="Q30" s="3">
        <f>IF(ISNUMBER(P30),SUMIF(A:A,A30,P:P),"")</f>
        <v>0.91301324044642784</v>
      </c>
      <c r="R30" s="3">
        <f t="shared" si="22"/>
        <v>0.21030970359011661</v>
      </c>
      <c r="S30" s="7">
        <f t="shared" si="23"/>
        <v>4.7548923465222099</v>
      </c>
    </row>
    <row r="31" spans="1:19" x14ac:dyDescent="0.3">
      <c r="A31" s="1">
        <v>15</v>
      </c>
      <c r="B31" s="5">
        <v>0.63194444444444442</v>
      </c>
      <c r="C31" s="1" t="s">
        <v>23</v>
      </c>
      <c r="D31" s="1">
        <v>6</v>
      </c>
      <c r="E31" s="1">
        <v>4</v>
      </c>
      <c r="F31" s="1" t="s">
        <v>49</v>
      </c>
      <c r="G31" s="1">
        <v>62.26</v>
      </c>
      <c r="H31" s="1">
        <f>1+COUNTIFS(A:A,A31,G:G,"&gt;"&amp;G31)</f>
        <v>3</v>
      </c>
      <c r="I31" s="2">
        <f>AVERAGEIF(A:A,A31,G:G)</f>
        <v>48.467272727272729</v>
      </c>
      <c r="J31" s="2">
        <f t="shared" si="16"/>
        <v>13.792727272727269</v>
      </c>
      <c r="K31" s="2">
        <f t="shared" si="17"/>
        <v>103.79272727272726</v>
      </c>
      <c r="L31" s="2">
        <f t="shared" si="18"/>
        <v>506.51991226123511</v>
      </c>
      <c r="M31" s="2">
        <f>SUMIF(A:A,A31,L:L)</f>
        <v>3120.4814768687106</v>
      </c>
      <c r="N31" s="3">
        <f t="shared" si="19"/>
        <v>0.16232107641590918</v>
      </c>
      <c r="O31" s="6">
        <f t="shared" si="20"/>
        <v>6.1606294270605853</v>
      </c>
      <c r="P31" s="3">
        <f t="shared" si="21"/>
        <v>0.16232107641590918</v>
      </c>
      <c r="Q31" s="3">
        <f>IF(ISNUMBER(P31),SUMIF(A:A,A31,P:P),"")</f>
        <v>0.91301324044642784</v>
      </c>
      <c r="R31" s="3">
        <f t="shared" si="22"/>
        <v>0.17778611440129882</v>
      </c>
      <c r="S31" s="7">
        <f t="shared" si="23"/>
        <v>5.6247362363902056</v>
      </c>
    </row>
    <row r="32" spans="1:19" x14ac:dyDescent="0.3">
      <c r="A32" s="1">
        <v>15</v>
      </c>
      <c r="B32" s="5">
        <v>0.63194444444444442</v>
      </c>
      <c r="C32" s="1" t="s">
        <v>23</v>
      </c>
      <c r="D32" s="1">
        <v>6</v>
      </c>
      <c r="E32" s="1">
        <v>11</v>
      </c>
      <c r="F32" s="1" t="s">
        <v>55</v>
      </c>
      <c r="G32" s="1">
        <v>54.56</v>
      </c>
      <c r="H32" s="1">
        <f>1+COUNTIFS(A:A,A32,G:G,"&gt;"&amp;G32)</f>
        <v>4</v>
      </c>
      <c r="I32" s="2">
        <f>AVERAGEIF(A:A,A32,G:G)</f>
        <v>48.467272727272729</v>
      </c>
      <c r="J32" s="2">
        <f t="shared" si="16"/>
        <v>6.0927272727272737</v>
      </c>
      <c r="K32" s="2">
        <f t="shared" si="17"/>
        <v>96.092727272727274</v>
      </c>
      <c r="L32" s="2">
        <f t="shared" si="18"/>
        <v>319.11886034999554</v>
      </c>
      <c r="M32" s="2">
        <f>SUMIF(A:A,A32,L:L)</f>
        <v>3120.4814768687106</v>
      </c>
      <c r="N32" s="3">
        <f t="shared" si="19"/>
        <v>0.10226590438544109</v>
      </c>
      <c r="O32" s="6">
        <f t="shared" si="20"/>
        <v>9.7784301230153048</v>
      </c>
      <c r="P32" s="3">
        <f t="shared" si="21"/>
        <v>0.10226590438544109</v>
      </c>
      <c r="Q32" s="3">
        <f>IF(ISNUMBER(P32),SUMIF(A:A,A32,P:P),"")</f>
        <v>0.91301324044642784</v>
      </c>
      <c r="R32" s="3">
        <f t="shared" si="22"/>
        <v>0.11200922380428682</v>
      </c>
      <c r="S32" s="7">
        <f t="shared" si="23"/>
        <v>8.9278361730931657</v>
      </c>
    </row>
    <row r="33" spans="1:19" x14ac:dyDescent="0.3">
      <c r="A33" s="1">
        <v>15</v>
      </c>
      <c r="B33" s="5">
        <v>0.63194444444444442</v>
      </c>
      <c r="C33" s="1" t="s">
        <v>23</v>
      </c>
      <c r="D33" s="1">
        <v>6</v>
      </c>
      <c r="E33" s="1">
        <v>7</v>
      </c>
      <c r="F33" s="1" t="s">
        <v>52</v>
      </c>
      <c r="G33" s="1">
        <v>52.33</v>
      </c>
      <c r="H33" s="1">
        <f>1+COUNTIFS(A:A,A33,G:G,"&gt;"&amp;G33)</f>
        <v>5</v>
      </c>
      <c r="I33" s="2">
        <f>AVERAGEIF(A:A,A33,G:G)</f>
        <v>48.467272727272729</v>
      </c>
      <c r="J33" s="2">
        <f t="shared" si="16"/>
        <v>3.8627272727272697</v>
      </c>
      <c r="K33" s="2">
        <f t="shared" si="17"/>
        <v>93.86272727272727</v>
      </c>
      <c r="L33" s="2">
        <f t="shared" si="18"/>
        <v>279.15400990891874</v>
      </c>
      <c r="M33" s="2">
        <f>SUMIF(A:A,A33,L:L)</f>
        <v>3120.4814768687106</v>
      </c>
      <c r="N33" s="3">
        <f t="shared" si="19"/>
        <v>8.9458633860900083E-2</v>
      </c>
      <c r="O33" s="6">
        <f t="shared" si="20"/>
        <v>11.178350896291438</v>
      </c>
      <c r="P33" s="3">
        <f t="shared" si="21"/>
        <v>8.9458633860900083E-2</v>
      </c>
      <c r="Q33" s="3">
        <f>IF(ISNUMBER(P33),SUMIF(A:A,A33,P:P),"")</f>
        <v>0.91301324044642784</v>
      </c>
      <c r="R33" s="3">
        <f t="shared" si="22"/>
        <v>9.7981748673390864E-2</v>
      </c>
      <c r="S33" s="7">
        <f t="shared" si="23"/>
        <v>10.205982374670278</v>
      </c>
    </row>
    <row r="34" spans="1:19" x14ac:dyDescent="0.3">
      <c r="A34" s="1">
        <v>15</v>
      </c>
      <c r="B34" s="5">
        <v>0.63194444444444442</v>
      </c>
      <c r="C34" s="1" t="s">
        <v>23</v>
      </c>
      <c r="D34" s="1">
        <v>6</v>
      </c>
      <c r="E34" s="1">
        <v>3</v>
      </c>
      <c r="F34" s="1" t="s">
        <v>48</v>
      </c>
      <c r="G34" s="1">
        <v>47.79</v>
      </c>
      <c r="H34" s="1">
        <f>1+COUNTIFS(A:A,A34,G:G,"&gt;"&amp;G34)</f>
        <v>6</v>
      </c>
      <c r="I34" s="2">
        <f>AVERAGEIF(A:A,A34,G:G)</f>
        <v>48.467272727272729</v>
      </c>
      <c r="J34" s="2">
        <f t="shared" si="16"/>
        <v>-0.67727272727272947</v>
      </c>
      <c r="K34" s="2">
        <f t="shared" si="17"/>
        <v>89.322727272727263</v>
      </c>
      <c r="L34" s="2">
        <f t="shared" si="18"/>
        <v>212.58961909235012</v>
      </c>
      <c r="M34" s="2">
        <f>SUMIF(A:A,A34,L:L)</f>
        <v>3120.4814768687106</v>
      </c>
      <c r="N34" s="3">
        <f t="shared" si="19"/>
        <v>6.8127185073271465E-2</v>
      </c>
      <c r="O34" s="6">
        <f t="shared" si="20"/>
        <v>14.678428279760716</v>
      </c>
      <c r="P34" s="3">
        <f t="shared" si="21"/>
        <v>6.8127185073271465E-2</v>
      </c>
      <c r="Q34" s="3">
        <f>IF(ISNUMBER(P34),SUMIF(A:A,A34,P:P),"")</f>
        <v>0.91301324044642784</v>
      </c>
      <c r="R34" s="3">
        <f t="shared" si="22"/>
        <v>7.4617959581790863E-2</v>
      </c>
      <c r="S34" s="7">
        <f t="shared" si="23"/>
        <v>13.401599368364819</v>
      </c>
    </row>
    <row r="35" spans="1:19" x14ac:dyDescent="0.3">
      <c r="A35" s="1">
        <v>15</v>
      </c>
      <c r="B35" s="5">
        <v>0.63194444444444442</v>
      </c>
      <c r="C35" s="1" t="s">
        <v>23</v>
      </c>
      <c r="D35" s="1">
        <v>6</v>
      </c>
      <c r="E35" s="1">
        <v>5</v>
      </c>
      <c r="F35" s="1" t="s">
        <v>50</v>
      </c>
      <c r="G35" s="1">
        <v>43.11</v>
      </c>
      <c r="H35" s="1">
        <f>1+COUNTIFS(A:A,A35,G:G,"&gt;"&amp;G35)</f>
        <v>7</v>
      </c>
      <c r="I35" s="2">
        <f>AVERAGEIF(A:A,A35,G:G)</f>
        <v>48.467272727272729</v>
      </c>
      <c r="J35" s="2">
        <f t="shared" si="16"/>
        <v>-5.3572727272727292</v>
      </c>
      <c r="K35" s="2">
        <f t="shared" si="17"/>
        <v>84.642727272727271</v>
      </c>
      <c r="L35" s="2">
        <f t="shared" si="18"/>
        <v>160.54329169135517</v>
      </c>
      <c r="M35" s="2">
        <f>SUMIF(A:A,A35,L:L)</f>
        <v>3120.4814768687106</v>
      </c>
      <c r="N35" s="3">
        <f t="shared" si="19"/>
        <v>5.144824376668132E-2</v>
      </c>
      <c r="O35" s="6">
        <f t="shared" si="20"/>
        <v>19.437009444579243</v>
      </c>
      <c r="P35" s="3">
        <f t="shared" si="21"/>
        <v>5.144824376668132E-2</v>
      </c>
      <c r="Q35" s="3">
        <f>IF(ISNUMBER(P35),SUMIF(A:A,A35,P:P),"")</f>
        <v>0.91301324044642784</v>
      </c>
      <c r="R35" s="3">
        <f t="shared" si="22"/>
        <v>5.6349942681581631E-2</v>
      </c>
      <c r="S35" s="7">
        <f t="shared" si="23"/>
        <v>17.74624697758312</v>
      </c>
    </row>
    <row r="36" spans="1:19" x14ac:dyDescent="0.3">
      <c r="A36" s="1">
        <v>15</v>
      </c>
      <c r="B36" s="5">
        <v>0.63194444444444442</v>
      </c>
      <c r="C36" s="1" t="s">
        <v>23</v>
      </c>
      <c r="D36" s="1">
        <v>6</v>
      </c>
      <c r="E36" s="1">
        <v>10</v>
      </c>
      <c r="F36" s="1" t="s">
        <v>54</v>
      </c>
      <c r="G36" s="1">
        <v>42.63</v>
      </c>
      <c r="H36" s="1">
        <f>1+COUNTIFS(A:A,A36,G:G,"&gt;"&amp;G36)</f>
        <v>8</v>
      </c>
      <c r="I36" s="2">
        <f>AVERAGEIF(A:A,A36,G:G)</f>
        <v>48.467272727272729</v>
      </c>
      <c r="J36" s="2">
        <f t="shared" si="16"/>
        <v>-5.8372727272727261</v>
      </c>
      <c r="K36" s="2">
        <f t="shared" si="17"/>
        <v>84.162727272727267</v>
      </c>
      <c r="L36" s="2">
        <f t="shared" si="18"/>
        <v>155.98559080730462</v>
      </c>
      <c r="M36" s="2">
        <f>SUMIF(A:A,A36,L:L)</f>
        <v>3120.4814768687106</v>
      </c>
      <c r="N36" s="3">
        <f t="shared" si="19"/>
        <v>4.9987667596678213E-2</v>
      </c>
      <c r="O36" s="6">
        <f t="shared" si="20"/>
        <v>20.00493417833426</v>
      </c>
      <c r="P36" s="3">
        <f t="shared" si="21"/>
        <v>4.9987667596678213E-2</v>
      </c>
      <c r="Q36" s="3">
        <f>IF(ISNUMBER(P36),SUMIF(A:A,A36,P:P),"")</f>
        <v>0.91301324044642784</v>
      </c>
      <c r="R36" s="3">
        <f t="shared" si="22"/>
        <v>5.4750211039914592E-2</v>
      </c>
      <c r="S36" s="7">
        <f t="shared" si="23"/>
        <v>18.264769779078463</v>
      </c>
    </row>
    <row r="37" spans="1:19" x14ac:dyDescent="0.3">
      <c r="A37" s="1">
        <v>15</v>
      </c>
      <c r="B37" s="5">
        <v>0.63194444444444442</v>
      </c>
      <c r="C37" s="1" t="s">
        <v>23</v>
      </c>
      <c r="D37" s="1">
        <v>6</v>
      </c>
      <c r="E37" s="1">
        <v>12</v>
      </c>
      <c r="F37" s="1" t="s">
        <v>56</v>
      </c>
      <c r="G37" s="1">
        <v>37.369999999999997</v>
      </c>
      <c r="H37" s="1">
        <f>1+COUNTIFS(A:A,A37,G:G,"&gt;"&amp;G37)</f>
        <v>9</v>
      </c>
      <c r="I37" s="2">
        <f>AVERAGEIF(A:A,A37,G:G)</f>
        <v>48.467272727272729</v>
      </c>
      <c r="J37" s="2">
        <f t="shared" si="16"/>
        <v>-11.097272727272731</v>
      </c>
      <c r="K37" s="2">
        <f t="shared" si="17"/>
        <v>78.902727272727276</v>
      </c>
      <c r="L37" s="2">
        <f t="shared" si="18"/>
        <v>113.76826727470738</v>
      </c>
      <c r="M37" s="2">
        <f>SUMIF(A:A,A37,L:L)</f>
        <v>3120.4814768687106</v>
      </c>
      <c r="N37" s="3">
        <f t="shared" si="19"/>
        <v>3.6458561961684739E-2</v>
      </c>
      <c r="O37" s="6">
        <f t="shared" si="20"/>
        <v>27.428399426475632</v>
      </c>
      <c r="P37" s="3" t="str">
        <f t="shared" si="21"/>
        <v/>
      </c>
      <c r="Q37" s="3" t="str">
        <f>IF(ISNUMBER(P37),SUMIF(A:A,A37,P:P),"")</f>
        <v/>
      </c>
      <c r="R37" s="3" t="str">
        <f t="shared" si="22"/>
        <v/>
      </c>
      <c r="S37" s="7" t="str">
        <f t="shared" si="23"/>
        <v/>
      </c>
    </row>
    <row r="38" spans="1:19" x14ac:dyDescent="0.3">
      <c r="A38" s="1">
        <v>15</v>
      </c>
      <c r="B38" s="5">
        <v>0.63194444444444442</v>
      </c>
      <c r="C38" s="1" t="s">
        <v>23</v>
      </c>
      <c r="D38" s="1">
        <v>6</v>
      </c>
      <c r="E38" s="1">
        <v>9</v>
      </c>
      <c r="F38" s="1" t="s">
        <v>53</v>
      </c>
      <c r="G38" s="1">
        <v>31.5</v>
      </c>
      <c r="H38" s="1">
        <f>1+COUNTIFS(A:A,A38,G:G,"&gt;"&amp;G38)</f>
        <v>10</v>
      </c>
      <c r="I38" s="2">
        <f>AVERAGEIF(A:A,A38,G:G)</f>
        <v>48.467272727272729</v>
      </c>
      <c r="J38" s="2">
        <f t="shared" si="16"/>
        <v>-16.967272727272729</v>
      </c>
      <c r="K38" s="2">
        <f t="shared" si="17"/>
        <v>73.032727272727271</v>
      </c>
      <c r="L38" s="2">
        <f t="shared" si="18"/>
        <v>79.994960293928528</v>
      </c>
      <c r="M38" s="2">
        <f>SUMIF(A:A,A38,L:L)</f>
        <v>3120.4814768687106</v>
      </c>
      <c r="N38" s="3">
        <f t="shared" si="19"/>
        <v>2.5635454299892384E-2</v>
      </c>
      <c r="O38" s="6">
        <f t="shared" si="20"/>
        <v>39.008475851516231</v>
      </c>
      <c r="P38" s="3" t="str">
        <f t="shared" si="21"/>
        <v/>
      </c>
      <c r="Q38" s="3" t="str">
        <f>IF(ISNUMBER(P38),SUMIF(A:A,A38,P:P),"")</f>
        <v/>
      </c>
      <c r="R38" s="3" t="str">
        <f t="shared" si="22"/>
        <v/>
      </c>
      <c r="S38" s="7" t="str">
        <f t="shared" si="23"/>
        <v/>
      </c>
    </row>
    <row r="39" spans="1:19" x14ac:dyDescent="0.3">
      <c r="A39" s="1">
        <v>15</v>
      </c>
      <c r="B39" s="5">
        <v>0.63194444444444442</v>
      </c>
      <c r="C39" s="1" t="s">
        <v>23</v>
      </c>
      <c r="D39" s="1">
        <v>6</v>
      </c>
      <c r="E39" s="1">
        <v>13</v>
      </c>
      <c r="F39" s="1" t="s">
        <v>57</v>
      </c>
      <c r="G39" s="1">
        <v>31.01</v>
      </c>
      <c r="H39" s="1">
        <f>1+COUNTIFS(A:A,A39,G:G,"&gt;"&amp;G39)</f>
        <v>11</v>
      </c>
      <c r="I39" s="2">
        <f>AVERAGEIF(A:A,A39,G:G)</f>
        <v>48.467272727272729</v>
      </c>
      <c r="J39" s="2">
        <f t="shared" si="16"/>
        <v>-17.457272727272727</v>
      </c>
      <c r="K39" s="2">
        <f t="shared" si="17"/>
        <v>72.542727272727276</v>
      </c>
      <c r="L39" s="2">
        <f t="shared" si="18"/>
        <v>77.677344351117853</v>
      </c>
      <c r="M39" s="2">
        <f>SUMIF(A:A,A39,L:L)</f>
        <v>3120.4814768687106</v>
      </c>
      <c r="N39" s="3">
        <f t="shared" si="19"/>
        <v>2.4892743291994875E-2</v>
      </c>
      <c r="O39" s="6">
        <f t="shared" si="20"/>
        <v>40.172350161244971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19</v>
      </c>
      <c r="B40" s="5">
        <v>0.65625</v>
      </c>
      <c r="C40" s="1" t="s">
        <v>23</v>
      </c>
      <c r="D40" s="1">
        <v>7</v>
      </c>
      <c r="E40" s="1">
        <v>1</v>
      </c>
      <c r="F40" s="1" t="s">
        <v>59</v>
      </c>
      <c r="G40" s="1">
        <v>69.84</v>
      </c>
      <c r="H40" s="1">
        <f>1+COUNTIFS(A:A,A40,G:G,"&gt;"&amp;G40)</f>
        <v>1</v>
      </c>
      <c r="I40" s="2">
        <f>AVERAGEIF(A:A,A40,G:G)</f>
        <v>47.835000000000008</v>
      </c>
      <c r="J40" s="2">
        <f t="shared" si="16"/>
        <v>22.004999999999995</v>
      </c>
      <c r="K40" s="2">
        <f t="shared" si="17"/>
        <v>112.005</v>
      </c>
      <c r="L40" s="2">
        <f t="shared" si="18"/>
        <v>829.06619403543141</v>
      </c>
      <c r="M40" s="2">
        <f>SUMIF(A:A,A40,L:L)</f>
        <v>2927.4329770114737</v>
      </c>
      <c r="N40" s="3">
        <f t="shared" si="19"/>
        <v>0.2832058668963276</v>
      </c>
      <c r="O40" s="6">
        <f t="shared" si="20"/>
        <v>3.5310002965654212</v>
      </c>
      <c r="P40" s="3">
        <f t="shared" si="21"/>
        <v>0.2832058668963276</v>
      </c>
      <c r="Q40" s="3">
        <f>IF(ISNUMBER(P40),SUMIF(A:A,A40,P:P),"")</f>
        <v>0.91195060015180129</v>
      </c>
      <c r="R40" s="3">
        <f t="shared" si="22"/>
        <v>0.31054957017319335</v>
      </c>
      <c r="S40" s="7">
        <f t="shared" si="23"/>
        <v>3.2200978395890245</v>
      </c>
    </row>
    <row r="41" spans="1:19" x14ac:dyDescent="0.3">
      <c r="A41" s="1">
        <v>19</v>
      </c>
      <c r="B41" s="5">
        <v>0.65625</v>
      </c>
      <c r="C41" s="1" t="s">
        <v>23</v>
      </c>
      <c r="D41" s="1">
        <v>7</v>
      </c>
      <c r="E41" s="1">
        <v>7</v>
      </c>
      <c r="F41" s="1" t="s">
        <v>64</v>
      </c>
      <c r="G41" s="1">
        <v>56.22</v>
      </c>
      <c r="H41" s="1">
        <f>1+COUNTIFS(A:A,A41,G:G,"&gt;"&amp;G41)</f>
        <v>2</v>
      </c>
      <c r="I41" s="2">
        <f>AVERAGEIF(A:A,A41,G:G)</f>
        <v>47.835000000000008</v>
      </c>
      <c r="J41" s="2">
        <f t="shared" si="16"/>
        <v>8.3849999999999909</v>
      </c>
      <c r="K41" s="2">
        <f t="shared" si="17"/>
        <v>98.384999999999991</v>
      </c>
      <c r="L41" s="2">
        <f t="shared" si="18"/>
        <v>366.17083983462157</v>
      </c>
      <c r="M41" s="2">
        <f>SUMIF(A:A,A41,L:L)</f>
        <v>2927.4329770114737</v>
      </c>
      <c r="N41" s="3">
        <f t="shared" si="19"/>
        <v>0.12508256985218297</v>
      </c>
      <c r="O41" s="6">
        <f t="shared" si="20"/>
        <v>7.9947190178596079</v>
      </c>
      <c r="P41" s="3">
        <f t="shared" si="21"/>
        <v>0.12508256985218297</v>
      </c>
      <c r="Q41" s="3">
        <f>IF(ISNUMBER(P41),SUMIF(A:A,A41,P:P),"")</f>
        <v>0.91195060015180129</v>
      </c>
      <c r="R41" s="3">
        <f t="shared" si="22"/>
        <v>0.1371593700704424</v>
      </c>
      <c r="S41" s="7">
        <f t="shared" si="23"/>
        <v>7.2907888063820891</v>
      </c>
    </row>
    <row r="42" spans="1:19" x14ac:dyDescent="0.3">
      <c r="A42" s="1">
        <v>19</v>
      </c>
      <c r="B42" s="5">
        <v>0.65625</v>
      </c>
      <c r="C42" s="1" t="s">
        <v>23</v>
      </c>
      <c r="D42" s="1">
        <v>7</v>
      </c>
      <c r="E42" s="1">
        <v>12</v>
      </c>
      <c r="F42" s="1" t="s">
        <v>68</v>
      </c>
      <c r="G42" s="1">
        <v>55.55</v>
      </c>
      <c r="H42" s="1">
        <f>1+COUNTIFS(A:A,A42,G:G,"&gt;"&amp;G42)</f>
        <v>3</v>
      </c>
      <c r="I42" s="2">
        <f>AVERAGEIF(A:A,A42,G:G)</f>
        <v>47.835000000000008</v>
      </c>
      <c r="J42" s="2">
        <f t="shared" si="16"/>
        <v>7.7149999999999892</v>
      </c>
      <c r="K42" s="2">
        <f t="shared" si="17"/>
        <v>97.714999999999989</v>
      </c>
      <c r="L42" s="2">
        <f t="shared" si="18"/>
        <v>351.74272025926581</v>
      </c>
      <c r="M42" s="2">
        <f>SUMIF(A:A,A42,L:L)</f>
        <v>2927.4329770114737</v>
      </c>
      <c r="N42" s="3">
        <f t="shared" si="19"/>
        <v>0.12015397893698292</v>
      </c>
      <c r="O42" s="6">
        <f t="shared" si="20"/>
        <v>8.322654054798047</v>
      </c>
      <c r="P42" s="3">
        <f t="shared" si="21"/>
        <v>0.12015397893698292</v>
      </c>
      <c r="Q42" s="3">
        <f>IF(ISNUMBER(P42),SUMIF(A:A,A42,P:P),"")</f>
        <v>0.91195060015180129</v>
      </c>
      <c r="R42" s="3">
        <f t="shared" si="22"/>
        <v>0.13175492062506713</v>
      </c>
      <c r="S42" s="7">
        <f t="shared" si="23"/>
        <v>7.5898493601289019</v>
      </c>
    </row>
    <row r="43" spans="1:19" x14ac:dyDescent="0.3">
      <c r="A43" s="1">
        <v>19</v>
      </c>
      <c r="B43" s="5">
        <v>0.65625</v>
      </c>
      <c r="C43" s="1" t="s">
        <v>23</v>
      </c>
      <c r="D43" s="1">
        <v>7</v>
      </c>
      <c r="E43" s="1">
        <v>10</v>
      </c>
      <c r="F43" s="1" t="s">
        <v>67</v>
      </c>
      <c r="G43" s="1">
        <v>55</v>
      </c>
      <c r="H43" s="1">
        <f>1+COUNTIFS(A:A,A43,G:G,"&gt;"&amp;G43)</f>
        <v>4</v>
      </c>
      <c r="I43" s="2">
        <f>AVERAGEIF(A:A,A43,G:G)</f>
        <v>47.835000000000008</v>
      </c>
      <c r="J43" s="2">
        <f t="shared" si="16"/>
        <v>7.164999999999992</v>
      </c>
      <c r="K43" s="2">
        <f t="shared" si="17"/>
        <v>97.164999999999992</v>
      </c>
      <c r="L43" s="2">
        <f t="shared" si="18"/>
        <v>340.324644905578</v>
      </c>
      <c r="M43" s="2">
        <f>SUMIF(A:A,A43,L:L)</f>
        <v>2927.4329770114737</v>
      </c>
      <c r="N43" s="3">
        <f t="shared" si="19"/>
        <v>0.11625360770957939</v>
      </c>
      <c r="O43" s="6">
        <f t="shared" si="20"/>
        <v>8.6018835862553562</v>
      </c>
      <c r="P43" s="3">
        <f t="shared" si="21"/>
        <v>0.11625360770957939</v>
      </c>
      <c r="Q43" s="3">
        <f>IF(ISNUMBER(P43),SUMIF(A:A,A43,P:P),"")</f>
        <v>0.91195060015180129</v>
      </c>
      <c r="R43" s="3">
        <f t="shared" si="22"/>
        <v>0.12747796612034476</v>
      </c>
      <c r="S43" s="7">
        <f t="shared" si="23"/>
        <v>7.8444928989214997</v>
      </c>
    </row>
    <row r="44" spans="1:19" x14ac:dyDescent="0.3">
      <c r="A44" s="1">
        <v>19</v>
      </c>
      <c r="B44" s="5">
        <v>0.65625</v>
      </c>
      <c r="C44" s="1" t="s">
        <v>23</v>
      </c>
      <c r="D44" s="1">
        <v>7</v>
      </c>
      <c r="E44" s="1">
        <v>3</v>
      </c>
      <c r="F44" s="1" t="s">
        <v>61</v>
      </c>
      <c r="G44" s="1">
        <v>54.86</v>
      </c>
      <c r="H44" s="1">
        <f>1+COUNTIFS(A:A,A44,G:G,"&gt;"&amp;G44)</f>
        <v>5</v>
      </c>
      <c r="I44" s="2">
        <f>AVERAGEIF(A:A,A44,G:G)</f>
        <v>47.835000000000008</v>
      </c>
      <c r="J44" s="2">
        <f t="shared" si="16"/>
        <v>7.0249999999999915</v>
      </c>
      <c r="K44" s="2">
        <f t="shared" si="17"/>
        <v>97.024999999999991</v>
      </c>
      <c r="L44" s="2">
        <f t="shared" si="18"/>
        <v>337.47789099369442</v>
      </c>
      <c r="M44" s="2">
        <f>SUMIF(A:A,A44,L:L)</f>
        <v>2927.4329770114737</v>
      </c>
      <c r="N44" s="3">
        <f t="shared" si="19"/>
        <v>0.11528116737217849</v>
      </c>
      <c r="O44" s="6">
        <f t="shared" si="20"/>
        <v>8.6744437343487224</v>
      </c>
      <c r="P44" s="3">
        <f t="shared" si="21"/>
        <v>0.11528116737217849</v>
      </c>
      <c r="Q44" s="3">
        <f>IF(ISNUMBER(P44),SUMIF(A:A,A44,P:P),"")</f>
        <v>0.91195060015180129</v>
      </c>
      <c r="R44" s="3">
        <f t="shared" si="22"/>
        <v>0.12641163606119568</v>
      </c>
      <c r="S44" s="7">
        <f t="shared" si="23"/>
        <v>7.9106641695223496</v>
      </c>
    </row>
    <row r="45" spans="1:19" x14ac:dyDescent="0.3">
      <c r="A45" s="1">
        <v>19</v>
      </c>
      <c r="B45" s="5">
        <v>0.65625</v>
      </c>
      <c r="C45" s="1" t="s">
        <v>23</v>
      </c>
      <c r="D45" s="1">
        <v>7</v>
      </c>
      <c r="E45" s="1">
        <v>8</v>
      </c>
      <c r="F45" s="1" t="s">
        <v>65</v>
      </c>
      <c r="G45" s="1">
        <v>48.23</v>
      </c>
      <c r="H45" s="1">
        <f>1+COUNTIFS(A:A,A45,G:G,"&gt;"&amp;G45)</f>
        <v>6</v>
      </c>
      <c r="I45" s="2">
        <f>AVERAGEIF(A:A,A45,G:G)</f>
        <v>47.835000000000008</v>
      </c>
      <c r="J45" s="2">
        <f t="shared" si="16"/>
        <v>0.39499999999998892</v>
      </c>
      <c r="K45" s="2">
        <f t="shared" si="17"/>
        <v>90.394999999999982</v>
      </c>
      <c r="L45" s="2">
        <f t="shared" si="18"/>
        <v>226.71642330655837</v>
      </c>
      <c r="M45" s="2">
        <f>SUMIF(A:A,A45,L:L)</f>
        <v>2927.4329770114737</v>
      </c>
      <c r="N45" s="3">
        <f t="shared" si="19"/>
        <v>7.7445470173669428E-2</v>
      </c>
      <c r="O45" s="6">
        <f t="shared" si="20"/>
        <v>12.912311046179026</v>
      </c>
      <c r="P45" s="3">
        <f t="shared" si="21"/>
        <v>7.7445470173669428E-2</v>
      </c>
      <c r="Q45" s="3">
        <f>IF(ISNUMBER(P45),SUMIF(A:A,A45,P:P),"")</f>
        <v>0.91195060015180129</v>
      </c>
      <c r="R45" s="3">
        <f t="shared" si="22"/>
        <v>8.4922878674325145E-2</v>
      </c>
      <c r="S45" s="7">
        <f t="shared" si="23"/>
        <v>11.775389807909697</v>
      </c>
    </row>
    <row r="46" spans="1:19" x14ac:dyDescent="0.3">
      <c r="A46" s="1">
        <v>19</v>
      </c>
      <c r="B46" s="5">
        <v>0.65625</v>
      </c>
      <c r="C46" s="1" t="s">
        <v>23</v>
      </c>
      <c r="D46" s="1">
        <v>7</v>
      </c>
      <c r="E46" s="1">
        <v>9</v>
      </c>
      <c r="F46" s="1" t="s">
        <v>66</v>
      </c>
      <c r="G46" s="1">
        <v>47.59</v>
      </c>
      <c r="H46" s="1">
        <f>1+COUNTIFS(A:A,A46,G:G,"&gt;"&amp;G46)</f>
        <v>7</v>
      </c>
      <c r="I46" s="2">
        <f>AVERAGEIF(A:A,A46,G:G)</f>
        <v>47.835000000000008</v>
      </c>
      <c r="J46" s="2">
        <f t="shared" si="16"/>
        <v>-0.24500000000000455</v>
      </c>
      <c r="K46" s="2">
        <f t="shared" si="17"/>
        <v>89.754999999999995</v>
      </c>
      <c r="L46" s="2">
        <f t="shared" si="18"/>
        <v>218.17554695463801</v>
      </c>
      <c r="M46" s="2">
        <f>SUMIF(A:A,A46,L:L)</f>
        <v>2927.4329770114737</v>
      </c>
      <c r="N46" s="3">
        <f t="shared" si="19"/>
        <v>7.4527939210880495E-2</v>
      </c>
      <c r="O46" s="6">
        <f t="shared" si="20"/>
        <v>13.417786813753839</v>
      </c>
      <c r="P46" s="3">
        <f t="shared" si="21"/>
        <v>7.4527939210880495E-2</v>
      </c>
      <c r="Q46" s="3">
        <f>IF(ISNUMBER(P46),SUMIF(A:A,A46,P:P),"")</f>
        <v>0.91195060015180129</v>
      </c>
      <c r="R46" s="3">
        <f t="shared" si="22"/>
        <v>8.1723658275431516E-2</v>
      </c>
      <c r="S46" s="7">
        <f t="shared" si="23"/>
        <v>12.23635873751174</v>
      </c>
    </row>
    <row r="47" spans="1:19" x14ac:dyDescent="0.3">
      <c r="A47" s="1">
        <v>19</v>
      </c>
      <c r="B47" s="5">
        <v>0.65625</v>
      </c>
      <c r="C47" s="1" t="s">
        <v>23</v>
      </c>
      <c r="D47" s="1">
        <v>7</v>
      </c>
      <c r="E47" s="1">
        <v>2</v>
      </c>
      <c r="F47" s="1" t="s">
        <v>60</v>
      </c>
      <c r="G47" s="1">
        <v>39.159999999999997</v>
      </c>
      <c r="H47" s="1">
        <f>1+COUNTIFS(A:A,A47,G:G,"&gt;"&amp;G47)</f>
        <v>8</v>
      </c>
      <c r="I47" s="2">
        <f>AVERAGEIF(A:A,A47,G:G)</f>
        <v>47.835000000000008</v>
      </c>
      <c r="J47" s="2">
        <f t="shared" si="16"/>
        <v>-8.6750000000000114</v>
      </c>
      <c r="K47" s="2">
        <f t="shared" si="17"/>
        <v>81.324999999999989</v>
      </c>
      <c r="L47" s="2">
        <f t="shared" si="18"/>
        <v>131.56486500497823</v>
      </c>
      <c r="M47" s="2">
        <f>SUMIF(A:A,A47,L:L)</f>
        <v>2927.4329770114737</v>
      </c>
      <c r="N47" s="3">
        <f t="shared" si="19"/>
        <v>4.4942058806514078E-2</v>
      </c>
      <c r="O47" s="6">
        <f t="shared" si="20"/>
        <v>22.250872046276974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>
        <v>19</v>
      </c>
      <c r="B48" s="5">
        <v>0.65625</v>
      </c>
      <c r="C48" s="1" t="s">
        <v>23</v>
      </c>
      <c r="D48" s="1">
        <v>7</v>
      </c>
      <c r="E48" s="1">
        <v>4</v>
      </c>
      <c r="F48" s="1" t="s">
        <v>62</v>
      </c>
      <c r="G48" s="1">
        <v>31.67</v>
      </c>
      <c r="H48" s="1">
        <f>1+COUNTIFS(A:A,A48,G:G,"&gt;"&amp;G48)</f>
        <v>9</v>
      </c>
      <c r="I48" s="2">
        <f>AVERAGEIF(A:A,A48,G:G)</f>
        <v>47.835000000000008</v>
      </c>
      <c r="J48" s="2">
        <f t="shared" si="16"/>
        <v>-16.165000000000006</v>
      </c>
      <c r="K48" s="2">
        <f t="shared" si="17"/>
        <v>73.834999999999994</v>
      </c>
      <c r="L48" s="2">
        <f t="shared" si="18"/>
        <v>83.939810471630892</v>
      </c>
      <c r="M48" s="2">
        <f>SUMIF(A:A,A48,L:L)</f>
        <v>2927.4329770114737</v>
      </c>
      <c r="N48" s="3">
        <f t="shared" si="19"/>
        <v>2.8673520839176465E-2</v>
      </c>
      <c r="O48" s="6">
        <f t="shared" si="20"/>
        <v>34.875382259778362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19</v>
      </c>
      <c r="B49" s="5">
        <v>0.65625</v>
      </c>
      <c r="C49" s="1" t="s">
        <v>23</v>
      </c>
      <c r="D49" s="1">
        <v>7</v>
      </c>
      <c r="E49" s="1">
        <v>6</v>
      </c>
      <c r="F49" s="1" t="s">
        <v>63</v>
      </c>
      <c r="G49" s="1">
        <v>20.23</v>
      </c>
      <c r="H49" s="1">
        <f>1+COUNTIFS(A:A,A49,G:G,"&gt;"&amp;G49)</f>
        <v>10</v>
      </c>
      <c r="I49" s="2">
        <f>AVERAGEIF(A:A,A49,G:G)</f>
        <v>47.835000000000008</v>
      </c>
      <c r="J49" s="2">
        <f t="shared" si="16"/>
        <v>-27.605000000000008</v>
      </c>
      <c r="K49" s="2">
        <f t="shared" si="17"/>
        <v>62.394999999999996</v>
      </c>
      <c r="L49" s="2">
        <f t="shared" si="18"/>
        <v>42.254041245077289</v>
      </c>
      <c r="M49" s="2">
        <f>SUMIF(A:A,A49,L:L)</f>
        <v>2927.4329770114737</v>
      </c>
      <c r="N49" s="3">
        <f t="shared" si="19"/>
        <v>1.4433820202508323E-2</v>
      </c>
      <c r="O49" s="6">
        <f t="shared" si="20"/>
        <v>69.281727634810025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23</v>
      </c>
      <c r="B50" s="5">
        <v>0.68055555555555547</v>
      </c>
      <c r="C50" s="1" t="s">
        <v>23</v>
      </c>
      <c r="D50" s="1">
        <v>8</v>
      </c>
      <c r="E50" s="1">
        <v>7</v>
      </c>
      <c r="F50" s="1" t="s">
        <v>58</v>
      </c>
      <c r="G50" s="1">
        <v>62.21</v>
      </c>
      <c r="H50" s="1">
        <f>1+COUNTIFS(A:A,A50,G:G,"&gt;"&amp;G50)</f>
        <v>1</v>
      </c>
      <c r="I50" s="2">
        <f>AVERAGEIF(A:A,A50,G:G)</f>
        <v>45.689999999999991</v>
      </c>
      <c r="J50" s="2">
        <f t="shared" ref="J50:J59" si="24">G50-I50</f>
        <v>16.52000000000001</v>
      </c>
      <c r="K50" s="2">
        <f t="shared" ref="K50:K59" si="25">90+J50</f>
        <v>106.52000000000001</v>
      </c>
      <c r="L50" s="2">
        <f t="shared" ref="L50:L59" si="26">EXP(0.06*K50)</f>
        <v>596.57203677203802</v>
      </c>
      <c r="M50" s="2">
        <f>SUMIF(A:A,A50,L:L)</f>
        <v>2783.9916114953985</v>
      </c>
      <c r="N50" s="3">
        <f t="shared" ref="N50:N59" si="27">L50/M50</f>
        <v>0.21428657841809881</v>
      </c>
      <c r="O50" s="6">
        <f t="shared" ref="O50:O59" si="28">1/N50</f>
        <v>4.6666478478595153</v>
      </c>
      <c r="P50" s="3">
        <f t="shared" ref="P50:P59" si="29">IF(O50&gt;21,"",N50)</f>
        <v>0.21428657841809881</v>
      </c>
      <c r="Q50" s="3">
        <f>IF(ISNUMBER(P50),SUMIF(A:A,A50,P:P),"")</f>
        <v>0.88802429756584877</v>
      </c>
      <c r="R50" s="3">
        <f t="shared" ref="R50:R59" si="30">IFERROR(P50*(1/Q50),"")</f>
        <v>0.24130711175975342</v>
      </c>
      <c r="S50" s="7">
        <f t="shared" ref="S50:S59" si="31">IFERROR(1/R50,"")</f>
        <v>4.1440966770826257</v>
      </c>
    </row>
    <row r="51" spans="1:19" x14ac:dyDescent="0.3">
      <c r="A51" s="1">
        <v>23</v>
      </c>
      <c r="B51" s="5">
        <v>0.68055555555555547</v>
      </c>
      <c r="C51" s="1" t="s">
        <v>23</v>
      </c>
      <c r="D51" s="1">
        <v>8</v>
      </c>
      <c r="E51" s="1">
        <v>6</v>
      </c>
      <c r="F51" s="1" t="s">
        <v>72</v>
      </c>
      <c r="G51" s="1">
        <v>59.88</v>
      </c>
      <c r="H51" s="1">
        <f>1+COUNTIFS(A:A,A51,G:G,"&gt;"&amp;G51)</f>
        <v>2</v>
      </c>
      <c r="I51" s="2">
        <f>AVERAGEIF(A:A,A51,G:G)</f>
        <v>45.689999999999991</v>
      </c>
      <c r="J51" s="2">
        <f t="shared" si="24"/>
        <v>14.190000000000012</v>
      </c>
      <c r="K51" s="2">
        <f t="shared" si="25"/>
        <v>104.19000000000001</v>
      </c>
      <c r="L51" s="2">
        <f t="shared" si="26"/>
        <v>518.73855051243345</v>
      </c>
      <c r="M51" s="2">
        <f>SUMIF(A:A,A51,L:L)</f>
        <v>2783.9916114953985</v>
      </c>
      <c r="N51" s="3">
        <f t="shared" si="27"/>
        <v>0.18632906376962724</v>
      </c>
      <c r="O51" s="6">
        <f t="shared" si="28"/>
        <v>5.3668492706879904</v>
      </c>
      <c r="P51" s="3">
        <f t="shared" si="29"/>
        <v>0.18632906376962724</v>
      </c>
      <c r="Q51" s="3">
        <f>IF(ISNUMBER(P51),SUMIF(A:A,A51,P:P),"")</f>
        <v>0.88802429756584877</v>
      </c>
      <c r="R51" s="3">
        <f t="shared" si="30"/>
        <v>0.20982428552954158</v>
      </c>
      <c r="S51" s="7">
        <f t="shared" si="31"/>
        <v>4.7658925537444903</v>
      </c>
    </row>
    <row r="52" spans="1:19" x14ac:dyDescent="0.3">
      <c r="A52" s="1">
        <v>23</v>
      </c>
      <c r="B52" s="5">
        <v>0.68055555555555547</v>
      </c>
      <c r="C52" s="1" t="s">
        <v>23</v>
      </c>
      <c r="D52" s="1">
        <v>8</v>
      </c>
      <c r="E52" s="1">
        <v>10</v>
      </c>
      <c r="F52" s="1" t="s">
        <v>75</v>
      </c>
      <c r="G52" s="1">
        <v>59.85</v>
      </c>
      <c r="H52" s="1">
        <f>1+COUNTIFS(A:A,A52,G:G,"&gt;"&amp;G52)</f>
        <v>3</v>
      </c>
      <c r="I52" s="2">
        <f>AVERAGEIF(A:A,A52,G:G)</f>
        <v>45.689999999999991</v>
      </c>
      <c r="J52" s="2">
        <f t="shared" si="24"/>
        <v>14.160000000000011</v>
      </c>
      <c r="K52" s="2">
        <f t="shared" si="25"/>
        <v>104.16000000000001</v>
      </c>
      <c r="L52" s="2">
        <f t="shared" si="26"/>
        <v>517.80566097397582</v>
      </c>
      <c r="M52" s="2">
        <f>SUMIF(A:A,A52,L:L)</f>
        <v>2783.9916114953985</v>
      </c>
      <c r="N52" s="3">
        <f t="shared" si="27"/>
        <v>0.18599397312689483</v>
      </c>
      <c r="O52" s="6">
        <f t="shared" si="28"/>
        <v>5.3765182988899731</v>
      </c>
      <c r="P52" s="3">
        <f t="shared" si="29"/>
        <v>0.18599397312689483</v>
      </c>
      <c r="Q52" s="3">
        <f>IF(ISNUMBER(P52),SUMIF(A:A,A52,P:P),"")</f>
        <v>0.88802429756584877</v>
      </c>
      <c r="R52" s="3">
        <f t="shared" si="30"/>
        <v>0.20944694152707349</v>
      </c>
      <c r="S52" s="7">
        <f t="shared" si="31"/>
        <v>4.7744788857217006</v>
      </c>
    </row>
    <row r="53" spans="1:19" x14ac:dyDescent="0.3">
      <c r="A53" s="1">
        <v>23</v>
      </c>
      <c r="B53" s="5">
        <v>0.68055555555555547</v>
      </c>
      <c r="C53" s="1" t="s">
        <v>23</v>
      </c>
      <c r="D53" s="1">
        <v>8</v>
      </c>
      <c r="E53" s="1">
        <v>5</v>
      </c>
      <c r="F53" s="1" t="s">
        <v>71</v>
      </c>
      <c r="G53" s="1">
        <v>48.49</v>
      </c>
      <c r="H53" s="1">
        <f>1+COUNTIFS(A:A,A53,G:G,"&gt;"&amp;G53)</f>
        <v>4</v>
      </c>
      <c r="I53" s="2">
        <f>AVERAGEIF(A:A,A53,G:G)</f>
        <v>45.689999999999991</v>
      </c>
      <c r="J53" s="2">
        <f t="shared" si="24"/>
        <v>2.8000000000000114</v>
      </c>
      <c r="K53" s="2">
        <f t="shared" si="25"/>
        <v>92.800000000000011</v>
      </c>
      <c r="L53" s="2">
        <f t="shared" si="26"/>
        <v>261.90975556025973</v>
      </c>
      <c r="M53" s="2">
        <f>SUMIF(A:A,A53,L:L)</f>
        <v>2783.9916114953985</v>
      </c>
      <c r="N53" s="3">
        <f t="shared" si="27"/>
        <v>9.4077063479216821E-2</v>
      </c>
      <c r="O53" s="6">
        <f t="shared" si="28"/>
        <v>10.629583482066449</v>
      </c>
      <c r="P53" s="3">
        <f t="shared" si="29"/>
        <v>9.4077063479216821E-2</v>
      </c>
      <c r="Q53" s="3">
        <f>IF(ISNUMBER(P53),SUMIF(A:A,A53,P:P),"")</f>
        <v>0.88802429756584877</v>
      </c>
      <c r="R53" s="3">
        <f t="shared" si="30"/>
        <v>0.10593974031689242</v>
      </c>
      <c r="S53" s="7">
        <f t="shared" si="31"/>
        <v>9.4393284050796087</v>
      </c>
    </row>
    <row r="54" spans="1:19" x14ac:dyDescent="0.3">
      <c r="A54" s="1">
        <v>23</v>
      </c>
      <c r="B54" s="5">
        <v>0.68055555555555547</v>
      </c>
      <c r="C54" s="1" t="s">
        <v>23</v>
      </c>
      <c r="D54" s="1">
        <v>8</v>
      </c>
      <c r="E54" s="1">
        <v>15</v>
      </c>
      <c r="F54" s="1" t="s">
        <v>77</v>
      </c>
      <c r="G54" s="1">
        <v>46.51</v>
      </c>
      <c r="H54" s="1">
        <f>1+COUNTIFS(A:A,A54,G:G,"&gt;"&amp;G54)</f>
        <v>5</v>
      </c>
      <c r="I54" s="2">
        <f>AVERAGEIF(A:A,A54,G:G)</f>
        <v>45.689999999999991</v>
      </c>
      <c r="J54" s="2">
        <f t="shared" si="24"/>
        <v>0.82000000000000739</v>
      </c>
      <c r="K54" s="2">
        <f t="shared" si="25"/>
        <v>90.820000000000007</v>
      </c>
      <c r="L54" s="2">
        <f t="shared" si="26"/>
        <v>232.57203383769101</v>
      </c>
      <c r="M54" s="2">
        <f>SUMIF(A:A,A54,L:L)</f>
        <v>2783.9916114953985</v>
      </c>
      <c r="N54" s="3">
        <f t="shared" si="27"/>
        <v>8.3539056970350148E-2</v>
      </c>
      <c r="O54" s="6">
        <f t="shared" si="28"/>
        <v>11.970448748959688</v>
      </c>
      <c r="P54" s="3">
        <f t="shared" si="29"/>
        <v>8.3539056970350148E-2</v>
      </c>
      <c r="Q54" s="3">
        <f>IF(ISNUMBER(P54),SUMIF(A:A,A54,P:P),"")</f>
        <v>0.88802429756584877</v>
      </c>
      <c r="R54" s="3">
        <f t="shared" si="30"/>
        <v>9.4072940570813113E-2</v>
      </c>
      <c r="S54" s="7">
        <f t="shared" si="31"/>
        <v>10.63004934184292</v>
      </c>
    </row>
    <row r="55" spans="1:19" x14ac:dyDescent="0.3">
      <c r="A55" s="1">
        <v>23</v>
      </c>
      <c r="B55" s="5">
        <v>0.68055555555555547</v>
      </c>
      <c r="C55" s="1" t="s">
        <v>23</v>
      </c>
      <c r="D55" s="1">
        <v>8</v>
      </c>
      <c r="E55" s="1">
        <v>1</v>
      </c>
      <c r="F55" s="1" t="s">
        <v>69</v>
      </c>
      <c r="G55" s="1">
        <v>44.22</v>
      </c>
      <c r="H55" s="1">
        <f>1+COUNTIFS(A:A,A55,G:G,"&gt;"&amp;G55)</f>
        <v>6</v>
      </c>
      <c r="I55" s="2">
        <f>AVERAGEIF(A:A,A55,G:G)</f>
        <v>45.689999999999991</v>
      </c>
      <c r="J55" s="2">
        <f t="shared" si="24"/>
        <v>-1.4699999999999918</v>
      </c>
      <c r="K55" s="2">
        <f t="shared" si="25"/>
        <v>88.53</v>
      </c>
      <c r="L55" s="2">
        <f t="shared" si="26"/>
        <v>202.71478680338916</v>
      </c>
      <c r="M55" s="2">
        <f>SUMIF(A:A,A55,L:L)</f>
        <v>2783.9916114953985</v>
      </c>
      <c r="N55" s="3">
        <f t="shared" si="27"/>
        <v>7.281443879584916E-2</v>
      </c>
      <c r="O55" s="6">
        <f t="shared" si="28"/>
        <v>13.733539893148304</v>
      </c>
      <c r="P55" s="3">
        <f t="shared" si="29"/>
        <v>7.281443879584916E-2</v>
      </c>
      <c r="Q55" s="3">
        <f>IF(ISNUMBER(P55),SUMIF(A:A,A55,P:P),"")</f>
        <v>0.88802429756584877</v>
      </c>
      <c r="R55" s="3">
        <f t="shared" si="30"/>
        <v>8.1995998302568762E-2</v>
      </c>
      <c r="S55" s="7">
        <f t="shared" si="31"/>
        <v>12.195717116705586</v>
      </c>
    </row>
    <row r="56" spans="1:19" x14ac:dyDescent="0.3">
      <c r="A56" s="1">
        <v>23</v>
      </c>
      <c r="B56" s="5">
        <v>0.68055555555555547</v>
      </c>
      <c r="C56" s="1" t="s">
        <v>23</v>
      </c>
      <c r="D56" s="1">
        <v>8</v>
      </c>
      <c r="E56" s="1">
        <v>8</v>
      </c>
      <c r="F56" s="1" t="s">
        <v>73</v>
      </c>
      <c r="G56" s="1">
        <v>38.28</v>
      </c>
      <c r="H56" s="1">
        <f>1+COUNTIFS(A:A,A56,G:G,"&gt;"&amp;G56)</f>
        <v>7</v>
      </c>
      <c r="I56" s="2">
        <f>AVERAGEIF(A:A,A56,G:G)</f>
        <v>45.689999999999991</v>
      </c>
      <c r="J56" s="2">
        <f t="shared" si="24"/>
        <v>-7.4099999999999895</v>
      </c>
      <c r="K56" s="2">
        <f t="shared" si="25"/>
        <v>82.59</v>
      </c>
      <c r="L56" s="2">
        <f t="shared" si="26"/>
        <v>141.9393707676297</v>
      </c>
      <c r="M56" s="2">
        <f>SUMIF(A:A,A56,L:L)</f>
        <v>2783.9916114953985</v>
      </c>
      <c r="N56" s="3">
        <f t="shared" si="27"/>
        <v>5.0984123005811829E-2</v>
      </c>
      <c r="O56" s="6">
        <f t="shared" si="28"/>
        <v>19.613949226625063</v>
      </c>
      <c r="P56" s="3">
        <f t="shared" si="29"/>
        <v>5.0984123005811829E-2</v>
      </c>
      <c r="Q56" s="3">
        <f>IF(ISNUMBER(P56),SUMIF(A:A,A56,P:P),"")</f>
        <v>0.88802429756584877</v>
      </c>
      <c r="R56" s="3">
        <f t="shared" si="30"/>
        <v>5.7412981993357287E-2</v>
      </c>
      <c r="S56" s="7">
        <f t="shared" si="31"/>
        <v>17.417663484465944</v>
      </c>
    </row>
    <row r="57" spans="1:19" x14ac:dyDescent="0.3">
      <c r="A57" s="1">
        <v>23</v>
      </c>
      <c r="B57" s="5">
        <v>0.68055555555555547</v>
      </c>
      <c r="C57" s="1" t="s">
        <v>23</v>
      </c>
      <c r="D57" s="1">
        <v>8</v>
      </c>
      <c r="E57" s="1">
        <v>9</v>
      </c>
      <c r="F57" s="1" t="s">
        <v>74</v>
      </c>
      <c r="G57" s="1">
        <v>35.82</v>
      </c>
      <c r="H57" s="1">
        <f>1+COUNTIFS(A:A,A57,G:G,"&gt;"&amp;G57)</f>
        <v>8</v>
      </c>
      <c r="I57" s="2">
        <f>AVERAGEIF(A:A,A57,G:G)</f>
        <v>45.689999999999991</v>
      </c>
      <c r="J57" s="2">
        <f t="shared" si="24"/>
        <v>-9.8699999999999903</v>
      </c>
      <c r="K57" s="2">
        <f t="shared" si="25"/>
        <v>80.13000000000001</v>
      </c>
      <c r="L57" s="2">
        <f t="shared" si="26"/>
        <v>122.46190475155366</v>
      </c>
      <c r="M57" s="2">
        <f>SUMIF(A:A,A57,L:L)</f>
        <v>2783.9916114953985</v>
      </c>
      <c r="N57" s="3">
        <f t="shared" si="27"/>
        <v>4.3987885683956583E-2</v>
      </c>
      <c r="O57" s="6">
        <f t="shared" si="28"/>
        <v>22.733531845217183</v>
      </c>
      <c r="P57" s="3" t="str">
        <f t="shared" si="29"/>
        <v/>
      </c>
      <c r="Q57" s="3" t="str">
        <f>IF(ISNUMBER(P57),SUMIF(A:A,A57,P:P),"")</f>
        <v/>
      </c>
      <c r="R57" s="3" t="str">
        <f t="shared" si="30"/>
        <v/>
      </c>
      <c r="S57" s="7" t="str">
        <f t="shared" si="31"/>
        <v/>
      </c>
    </row>
    <row r="58" spans="1:19" x14ac:dyDescent="0.3">
      <c r="A58" s="1">
        <v>23</v>
      </c>
      <c r="B58" s="5">
        <v>0.68055555555555547</v>
      </c>
      <c r="C58" s="1" t="s">
        <v>23</v>
      </c>
      <c r="D58" s="1">
        <v>8</v>
      </c>
      <c r="E58" s="1">
        <v>12</v>
      </c>
      <c r="F58" s="1" t="s">
        <v>76</v>
      </c>
      <c r="G58" s="1">
        <v>35.700000000000003</v>
      </c>
      <c r="H58" s="1">
        <f>1+COUNTIFS(A:A,A58,G:G,"&gt;"&amp;G58)</f>
        <v>9</v>
      </c>
      <c r="I58" s="2">
        <f>AVERAGEIF(A:A,A58,G:G)</f>
        <v>45.689999999999991</v>
      </c>
      <c r="J58" s="2">
        <f t="shared" si="24"/>
        <v>-9.9899999999999878</v>
      </c>
      <c r="K58" s="2">
        <f t="shared" si="25"/>
        <v>80.010000000000019</v>
      </c>
      <c r="L58" s="2">
        <f t="shared" si="26"/>
        <v>121.58334564549644</v>
      </c>
      <c r="M58" s="2">
        <f>SUMIF(A:A,A58,L:L)</f>
        <v>2783.9916114953985</v>
      </c>
      <c r="N58" s="3">
        <f t="shared" si="27"/>
        <v>4.36723103415491E-2</v>
      </c>
      <c r="O58" s="6">
        <f t="shared" si="28"/>
        <v>22.897803944404949</v>
      </c>
      <c r="P58" s="3" t="str">
        <f t="shared" si="29"/>
        <v/>
      </c>
      <c r="Q58" s="3" t="str">
        <f>IF(ISNUMBER(P58),SUMIF(A:A,A58,P:P),"")</f>
        <v/>
      </c>
      <c r="R58" s="3" t="str">
        <f t="shared" si="30"/>
        <v/>
      </c>
      <c r="S58" s="7" t="str">
        <f t="shared" si="31"/>
        <v/>
      </c>
    </row>
    <row r="59" spans="1:19" x14ac:dyDescent="0.3">
      <c r="A59" s="1">
        <v>23</v>
      </c>
      <c r="B59" s="5">
        <v>0.68055555555555547</v>
      </c>
      <c r="C59" s="1" t="s">
        <v>23</v>
      </c>
      <c r="D59" s="1">
        <v>8</v>
      </c>
      <c r="E59" s="1">
        <v>4</v>
      </c>
      <c r="F59" s="1" t="s">
        <v>70</v>
      </c>
      <c r="G59" s="1">
        <v>25.94</v>
      </c>
      <c r="H59" s="1">
        <f>1+COUNTIFS(A:A,A59,G:G,"&gt;"&amp;G59)</f>
        <v>10</v>
      </c>
      <c r="I59" s="2">
        <f>AVERAGEIF(A:A,A59,G:G)</f>
        <v>45.689999999999991</v>
      </c>
      <c r="J59" s="2">
        <f t="shared" si="24"/>
        <v>-19.749999999999989</v>
      </c>
      <c r="K59" s="2">
        <f t="shared" si="25"/>
        <v>70.250000000000014</v>
      </c>
      <c r="L59" s="2">
        <f t="shared" si="26"/>
        <v>67.694165870931926</v>
      </c>
      <c r="M59" s="2">
        <f>SUMIF(A:A,A59,L:L)</f>
        <v>2783.9916114953985</v>
      </c>
      <c r="N59" s="3">
        <f t="shared" si="27"/>
        <v>2.431550640864559E-2</v>
      </c>
      <c r="O59" s="6">
        <f t="shared" si="28"/>
        <v>41.126019881882506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</sheetData>
  <autoFilter ref="A1:S19" xr:uid="{00000000-0009-0000-0000-000000000000}"/>
  <sortState xmlns:xlrd2="http://schemas.microsoft.com/office/spreadsheetml/2017/richdata2" ref="A2:T59">
    <sortCondition ref="B2:B59"/>
    <sortCondition ref="H2:H5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0:G1048576 G1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9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18052022 -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2022-05-17T23:02:25Z</cp:lastPrinted>
  <dcterms:created xsi:type="dcterms:W3CDTF">2016-03-11T05:58:01Z</dcterms:created>
  <dcterms:modified xsi:type="dcterms:W3CDTF">2022-05-17T23:06:55Z</dcterms:modified>
</cp:coreProperties>
</file>