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04C084BB-6D35-4D02-BFDA-A5806CC36A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09112022 - Launceston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09112022 - Launceston'!$A$7:$S$7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1" l="1"/>
  <c r="I14" i="1"/>
  <c r="J14" i="1" s="1"/>
  <c r="K14" i="1" s="1"/>
  <c r="L14" i="1" s="1"/>
  <c r="H9" i="1"/>
  <c r="I9" i="1"/>
  <c r="J9" i="1" s="1"/>
  <c r="K9" i="1" s="1"/>
  <c r="L9" i="1" s="1"/>
  <c r="H12" i="1"/>
  <c r="I12" i="1"/>
  <c r="J12" i="1" s="1"/>
  <c r="K12" i="1" s="1"/>
  <c r="L12" i="1" s="1"/>
  <c r="H18" i="1"/>
  <c r="I18" i="1"/>
  <c r="J18" i="1" s="1"/>
  <c r="K18" i="1" s="1"/>
  <c r="L18" i="1" s="1"/>
  <c r="H10" i="1"/>
  <c r="I10" i="1"/>
  <c r="J10" i="1" s="1"/>
  <c r="K10" i="1" s="1"/>
  <c r="L10" i="1" s="1"/>
  <c r="H13" i="1"/>
  <c r="I13" i="1"/>
  <c r="J13" i="1" s="1"/>
  <c r="K13" i="1" s="1"/>
  <c r="L13" i="1" s="1"/>
  <c r="H17" i="1"/>
  <c r="I17" i="1"/>
  <c r="J17" i="1" s="1"/>
  <c r="K17" i="1" s="1"/>
  <c r="L17" i="1" s="1"/>
  <c r="H8" i="1"/>
  <c r="I8" i="1"/>
  <c r="J8" i="1" s="1"/>
  <c r="K8" i="1" s="1"/>
  <c r="L8" i="1" s="1"/>
  <c r="H16" i="1"/>
  <c r="I16" i="1"/>
  <c r="J16" i="1" s="1"/>
  <c r="K16" i="1" s="1"/>
  <c r="L16" i="1" s="1"/>
  <c r="H11" i="1"/>
  <c r="I11" i="1"/>
  <c r="J11" i="1" s="1"/>
  <c r="K11" i="1" s="1"/>
  <c r="L11" i="1" s="1"/>
  <c r="H15" i="1"/>
  <c r="I15" i="1"/>
  <c r="J15" i="1" s="1"/>
  <c r="K15" i="1" s="1"/>
  <c r="L15" i="1" s="1"/>
  <c r="H20" i="1"/>
  <c r="I20" i="1"/>
  <c r="J20" i="1" s="1"/>
  <c r="K20" i="1" s="1"/>
  <c r="L20" i="1" s="1"/>
  <c r="H23" i="1"/>
  <c r="I23" i="1"/>
  <c r="J23" i="1" s="1"/>
  <c r="K23" i="1" s="1"/>
  <c r="L23" i="1" s="1"/>
  <c r="H26" i="1"/>
  <c r="I26" i="1"/>
  <c r="J26" i="1" s="1"/>
  <c r="K26" i="1" s="1"/>
  <c r="L26" i="1" s="1"/>
  <c r="H25" i="1"/>
  <c r="I25" i="1"/>
  <c r="J25" i="1" s="1"/>
  <c r="K25" i="1" s="1"/>
  <c r="L25" i="1" s="1"/>
  <c r="H21" i="1"/>
  <c r="I21" i="1"/>
  <c r="J21" i="1" s="1"/>
  <c r="K21" i="1" s="1"/>
  <c r="L21" i="1" s="1"/>
  <c r="H22" i="1"/>
  <c r="I22" i="1"/>
  <c r="J22" i="1" s="1"/>
  <c r="K22" i="1" s="1"/>
  <c r="L22" i="1" s="1"/>
  <c r="H24" i="1"/>
  <c r="I24" i="1"/>
  <c r="J24" i="1" s="1"/>
  <c r="K24" i="1" s="1"/>
  <c r="L24" i="1" s="1"/>
  <c r="H32" i="1"/>
  <c r="I32" i="1"/>
  <c r="J32" i="1" s="1"/>
  <c r="K32" i="1" s="1"/>
  <c r="L32" i="1" s="1"/>
  <c r="H33" i="1"/>
  <c r="I33" i="1"/>
  <c r="J33" i="1" s="1"/>
  <c r="K33" i="1" s="1"/>
  <c r="L33" i="1" s="1"/>
  <c r="H31" i="1"/>
  <c r="I31" i="1"/>
  <c r="J31" i="1" s="1"/>
  <c r="K31" i="1" s="1"/>
  <c r="L31" i="1" s="1"/>
  <c r="H29" i="1"/>
  <c r="I29" i="1"/>
  <c r="J29" i="1" s="1"/>
  <c r="K29" i="1" s="1"/>
  <c r="L29" i="1" s="1"/>
  <c r="H30" i="1"/>
  <c r="I30" i="1"/>
  <c r="J30" i="1" s="1"/>
  <c r="K30" i="1" s="1"/>
  <c r="L30" i="1" s="1"/>
  <c r="H34" i="1"/>
  <c r="I34" i="1"/>
  <c r="J34" i="1" s="1"/>
  <c r="K34" i="1" s="1"/>
  <c r="L34" i="1" s="1"/>
  <c r="H28" i="1"/>
  <c r="I28" i="1"/>
  <c r="J28" i="1" s="1"/>
  <c r="K28" i="1" s="1"/>
  <c r="L28" i="1" s="1"/>
  <c r="H36" i="1"/>
  <c r="I36" i="1"/>
  <c r="J36" i="1" s="1"/>
  <c r="K36" i="1" s="1"/>
  <c r="L36" i="1" s="1"/>
  <c r="H35" i="1"/>
  <c r="I35" i="1"/>
  <c r="J35" i="1" s="1"/>
  <c r="K35" i="1" s="1"/>
  <c r="L35" i="1" s="1"/>
  <c r="H39" i="1"/>
  <c r="I39" i="1"/>
  <c r="J39" i="1" s="1"/>
  <c r="K39" i="1" s="1"/>
  <c r="L39" i="1" s="1"/>
  <c r="H42" i="1"/>
  <c r="I42" i="1"/>
  <c r="J42" i="1" s="1"/>
  <c r="K42" i="1" s="1"/>
  <c r="L42" i="1" s="1"/>
  <c r="H41" i="1"/>
  <c r="I41" i="1"/>
  <c r="J41" i="1" s="1"/>
  <c r="K41" i="1" s="1"/>
  <c r="L41" i="1" s="1"/>
  <c r="H38" i="1"/>
  <c r="I38" i="1"/>
  <c r="J38" i="1" s="1"/>
  <c r="K38" i="1" s="1"/>
  <c r="L38" i="1" s="1"/>
  <c r="H44" i="1"/>
  <c r="I44" i="1"/>
  <c r="J44" i="1" s="1"/>
  <c r="K44" i="1" s="1"/>
  <c r="L44" i="1" s="1"/>
  <c r="H40" i="1"/>
  <c r="I40" i="1"/>
  <c r="J40" i="1" s="1"/>
  <c r="K40" i="1" s="1"/>
  <c r="L40" i="1" s="1"/>
  <c r="H43" i="1"/>
  <c r="I43" i="1"/>
  <c r="J43" i="1" s="1"/>
  <c r="K43" i="1" s="1"/>
  <c r="L43" i="1" s="1"/>
  <c r="H45" i="1"/>
  <c r="I45" i="1"/>
  <c r="J45" i="1" s="1"/>
  <c r="K45" i="1" s="1"/>
  <c r="L45" i="1" s="1"/>
  <c r="H49" i="1"/>
  <c r="I49" i="1"/>
  <c r="J49" i="1" s="1"/>
  <c r="K49" i="1" s="1"/>
  <c r="L49" i="1" s="1"/>
  <c r="H52" i="1"/>
  <c r="I52" i="1"/>
  <c r="J52" i="1" s="1"/>
  <c r="K52" i="1" s="1"/>
  <c r="L52" i="1" s="1"/>
  <c r="H53" i="1"/>
  <c r="I53" i="1"/>
  <c r="J53" i="1" s="1"/>
  <c r="K53" i="1" s="1"/>
  <c r="L53" i="1" s="1"/>
  <c r="H51" i="1"/>
  <c r="I51" i="1"/>
  <c r="J51" i="1" s="1"/>
  <c r="K51" i="1" s="1"/>
  <c r="L51" i="1" s="1"/>
  <c r="H47" i="1"/>
  <c r="I47" i="1"/>
  <c r="J47" i="1" s="1"/>
  <c r="K47" i="1" s="1"/>
  <c r="L47" i="1" s="1"/>
  <c r="H50" i="1"/>
  <c r="I50" i="1"/>
  <c r="J50" i="1" s="1"/>
  <c r="K50" i="1" s="1"/>
  <c r="L50" i="1" s="1"/>
  <c r="H48" i="1"/>
  <c r="I48" i="1"/>
  <c r="J48" i="1" s="1"/>
  <c r="K48" i="1" s="1"/>
  <c r="L48" i="1" s="1"/>
  <c r="H60" i="1"/>
  <c r="I60" i="1"/>
  <c r="J60" i="1" s="1"/>
  <c r="K60" i="1" s="1"/>
  <c r="L60" i="1" s="1"/>
  <c r="H55" i="1"/>
  <c r="I55" i="1"/>
  <c r="J55" i="1" s="1"/>
  <c r="K55" i="1" s="1"/>
  <c r="L55" i="1" s="1"/>
  <c r="H57" i="1"/>
  <c r="I57" i="1"/>
  <c r="J57" i="1" s="1"/>
  <c r="K57" i="1" s="1"/>
  <c r="L57" i="1" s="1"/>
  <c r="H58" i="1"/>
  <c r="I58" i="1"/>
  <c r="J58" i="1" s="1"/>
  <c r="K58" i="1" s="1"/>
  <c r="L58" i="1" s="1"/>
  <c r="H56" i="1"/>
  <c r="I56" i="1"/>
  <c r="J56" i="1" s="1"/>
  <c r="K56" i="1" s="1"/>
  <c r="L56" i="1" s="1"/>
  <c r="H61" i="1"/>
  <c r="I61" i="1"/>
  <c r="J61" i="1" s="1"/>
  <c r="K61" i="1" s="1"/>
  <c r="L61" i="1"/>
  <c r="H59" i="1"/>
  <c r="I59" i="1"/>
  <c r="J59" i="1" s="1"/>
  <c r="K59" i="1" s="1"/>
  <c r="L59" i="1" s="1"/>
  <c r="H67" i="1"/>
  <c r="I67" i="1"/>
  <c r="J67" i="1" s="1"/>
  <c r="K67" i="1" s="1"/>
  <c r="L67" i="1" s="1"/>
  <c r="H63" i="1"/>
  <c r="I63" i="1"/>
  <c r="J63" i="1" s="1"/>
  <c r="K63" i="1" s="1"/>
  <c r="L63" i="1" s="1"/>
  <c r="H66" i="1"/>
  <c r="I66" i="1"/>
  <c r="J66" i="1" s="1"/>
  <c r="K66" i="1" s="1"/>
  <c r="L66" i="1" s="1"/>
  <c r="H65" i="1"/>
  <c r="I65" i="1"/>
  <c r="J65" i="1" s="1"/>
  <c r="K65" i="1" s="1"/>
  <c r="L65" i="1" s="1"/>
  <c r="H64" i="1"/>
  <c r="I64" i="1"/>
  <c r="J64" i="1" s="1"/>
  <c r="K64" i="1" s="1"/>
  <c r="L64" i="1" s="1"/>
  <c r="H68" i="1"/>
  <c r="I68" i="1"/>
  <c r="J68" i="1" s="1"/>
  <c r="K68" i="1" s="1"/>
  <c r="L68" i="1" s="1"/>
  <c r="H69" i="1"/>
  <c r="I69" i="1"/>
  <c r="J69" i="1" s="1"/>
  <c r="K69" i="1" s="1"/>
  <c r="L69" i="1" s="1"/>
  <c r="M65" i="1" l="1"/>
  <c r="M66" i="1"/>
  <c r="M69" i="1"/>
  <c r="M63" i="1"/>
  <c r="N63" i="1" s="1"/>
  <c r="O63" i="1" s="1"/>
  <c r="P63" i="1" s="1"/>
  <c r="M68" i="1"/>
  <c r="M67" i="1"/>
  <c r="N67" i="1" s="1"/>
  <c r="O67" i="1" s="1"/>
  <c r="P67" i="1" s="1"/>
  <c r="M64" i="1"/>
  <c r="N64" i="1" s="1"/>
  <c r="O64" i="1" s="1"/>
  <c r="P64" i="1" s="1"/>
  <c r="M38" i="1"/>
  <c r="N38" i="1" s="1"/>
  <c r="O38" i="1" s="1"/>
  <c r="P38" i="1" s="1"/>
  <c r="M40" i="1"/>
  <c r="N40" i="1" s="1"/>
  <c r="O40" i="1" s="1"/>
  <c r="P40" i="1" s="1"/>
  <c r="M41" i="1"/>
  <c r="M45" i="1"/>
  <c r="N45" i="1" s="1"/>
  <c r="O45" i="1" s="1"/>
  <c r="P45" i="1" s="1"/>
  <c r="M39" i="1"/>
  <c r="N39" i="1" s="1"/>
  <c r="O39" i="1" s="1"/>
  <c r="P39" i="1" s="1"/>
  <c r="M44" i="1"/>
  <c r="N44" i="1" s="1"/>
  <c r="O44" i="1" s="1"/>
  <c r="P44" i="1" s="1"/>
  <c r="M42" i="1"/>
  <c r="N42" i="1" s="1"/>
  <c r="O42" i="1" s="1"/>
  <c r="P42" i="1" s="1"/>
  <c r="M43" i="1"/>
  <c r="N43" i="1" s="1"/>
  <c r="O43" i="1" s="1"/>
  <c r="P43" i="1" s="1"/>
  <c r="M18" i="1"/>
  <c r="N18" i="1" s="1"/>
  <c r="O18" i="1" s="1"/>
  <c r="P18" i="1" s="1"/>
  <c r="M8" i="1"/>
  <c r="N8" i="1" s="1"/>
  <c r="O8" i="1" s="1"/>
  <c r="P8" i="1" s="1"/>
  <c r="M9" i="1"/>
  <c r="N9" i="1" s="1"/>
  <c r="O9" i="1" s="1"/>
  <c r="P9" i="1" s="1"/>
  <c r="M13" i="1"/>
  <c r="N13" i="1" s="1"/>
  <c r="O13" i="1" s="1"/>
  <c r="P13" i="1" s="1"/>
  <c r="M15" i="1"/>
  <c r="N15" i="1" s="1"/>
  <c r="O15" i="1" s="1"/>
  <c r="P15" i="1" s="1"/>
  <c r="M16" i="1"/>
  <c r="N16" i="1" s="1"/>
  <c r="O16" i="1" s="1"/>
  <c r="P16" i="1" s="1"/>
  <c r="M12" i="1"/>
  <c r="N12" i="1" s="1"/>
  <c r="O12" i="1" s="1"/>
  <c r="P12" i="1" s="1"/>
  <c r="M14" i="1"/>
  <c r="N14" i="1" s="1"/>
  <c r="O14" i="1" s="1"/>
  <c r="P14" i="1" s="1"/>
  <c r="M17" i="1"/>
  <c r="N17" i="1" s="1"/>
  <c r="O17" i="1" s="1"/>
  <c r="P17" i="1" s="1"/>
  <c r="M10" i="1"/>
  <c r="N10" i="1" s="1"/>
  <c r="O10" i="1" s="1"/>
  <c r="P10" i="1" s="1"/>
  <c r="M11" i="1"/>
  <c r="N11" i="1" s="1"/>
  <c r="O11" i="1" s="1"/>
  <c r="P11" i="1" s="1"/>
  <c r="N65" i="1"/>
  <c r="O65" i="1" s="1"/>
  <c r="P65" i="1" s="1"/>
  <c r="M29" i="1"/>
  <c r="N29" i="1" s="1"/>
  <c r="O29" i="1" s="1"/>
  <c r="P29" i="1" s="1"/>
  <c r="M35" i="1"/>
  <c r="M32" i="1"/>
  <c r="N32" i="1" s="1"/>
  <c r="O32" i="1" s="1"/>
  <c r="P32" i="1" s="1"/>
  <c r="M34" i="1"/>
  <c r="N34" i="1" s="1"/>
  <c r="O34" i="1" s="1"/>
  <c r="P34" i="1" s="1"/>
  <c r="M31" i="1"/>
  <c r="N31" i="1" s="1"/>
  <c r="O31" i="1" s="1"/>
  <c r="P31" i="1" s="1"/>
  <c r="M36" i="1"/>
  <c r="N36" i="1" s="1"/>
  <c r="O36" i="1" s="1"/>
  <c r="P36" i="1" s="1"/>
  <c r="M30" i="1"/>
  <c r="N30" i="1" s="1"/>
  <c r="O30" i="1" s="1"/>
  <c r="P30" i="1" s="1"/>
  <c r="M33" i="1"/>
  <c r="N33" i="1" s="1"/>
  <c r="O33" i="1" s="1"/>
  <c r="P33" i="1" s="1"/>
  <c r="M28" i="1"/>
  <c r="N28" i="1" s="1"/>
  <c r="O28" i="1" s="1"/>
  <c r="P28" i="1" s="1"/>
  <c r="N68" i="1"/>
  <c r="O68" i="1" s="1"/>
  <c r="P68" i="1" s="1"/>
  <c r="N69" i="1"/>
  <c r="O69" i="1" s="1"/>
  <c r="P69" i="1" s="1"/>
  <c r="N66" i="1"/>
  <c r="O66" i="1" s="1"/>
  <c r="P66" i="1" s="1"/>
  <c r="M56" i="1"/>
  <c r="N56" i="1" s="1"/>
  <c r="O56" i="1" s="1"/>
  <c r="P56" i="1" s="1"/>
  <c r="M59" i="1"/>
  <c r="N59" i="1" s="1"/>
  <c r="O59" i="1" s="1"/>
  <c r="P59" i="1" s="1"/>
  <c r="M58" i="1"/>
  <c r="N58" i="1" s="1"/>
  <c r="O58" i="1" s="1"/>
  <c r="P58" i="1" s="1"/>
  <c r="M60" i="1"/>
  <c r="N60" i="1" s="1"/>
  <c r="O60" i="1" s="1"/>
  <c r="P60" i="1" s="1"/>
  <c r="M61" i="1"/>
  <c r="N61" i="1" s="1"/>
  <c r="O61" i="1" s="1"/>
  <c r="P61" i="1" s="1"/>
  <c r="M57" i="1"/>
  <c r="N57" i="1" s="1"/>
  <c r="O57" i="1" s="1"/>
  <c r="P57" i="1" s="1"/>
  <c r="M55" i="1"/>
  <c r="N55" i="1" s="1"/>
  <c r="O55" i="1" s="1"/>
  <c r="P55" i="1" s="1"/>
  <c r="N41" i="1"/>
  <c r="O41" i="1" s="1"/>
  <c r="P41" i="1" s="1"/>
  <c r="M20" i="1"/>
  <c r="N20" i="1" s="1"/>
  <c r="O20" i="1" s="1"/>
  <c r="P20" i="1" s="1"/>
  <c r="M24" i="1"/>
  <c r="N24" i="1" s="1"/>
  <c r="O24" i="1" s="1"/>
  <c r="P24" i="1" s="1"/>
  <c r="M26" i="1"/>
  <c r="N26" i="1" s="1"/>
  <c r="O26" i="1" s="1"/>
  <c r="P26" i="1" s="1"/>
  <c r="M25" i="1"/>
  <c r="N25" i="1" s="1"/>
  <c r="O25" i="1" s="1"/>
  <c r="P25" i="1" s="1"/>
  <c r="M22" i="1"/>
  <c r="N22" i="1" s="1"/>
  <c r="O22" i="1" s="1"/>
  <c r="P22" i="1" s="1"/>
  <c r="M23" i="1"/>
  <c r="N23" i="1" s="1"/>
  <c r="O23" i="1" s="1"/>
  <c r="P23" i="1" s="1"/>
  <c r="M21" i="1"/>
  <c r="N21" i="1" s="1"/>
  <c r="O21" i="1" s="1"/>
  <c r="P21" i="1" s="1"/>
  <c r="M47" i="1"/>
  <c r="N47" i="1" s="1"/>
  <c r="O47" i="1" s="1"/>
  <c r="P47" i="1" s="1"/>
  <c r="N35" i="1"/>
  <c r="O35" i="1" s="1"/>
  <c r="P35" i="1" s="1"/>
  <c r="M53" i="1"/>
  <c r="N53" i="1" s="1"/>
  <c r="O53" i="1" s="1"/>
  <c r="P53" i="1" s="1"/>
  <c r="M50" i="1"/>
  <c r="N50" i="1" s="1"/>
  <c r="O50" i="1" s="1"/>
  <c r="P50" i="1" s="1"/>
  <c r="M49" i="1"/>
  <c r="N49" i="1" s="1"/>
  <c r="O49" i="1" s="1"/>
  <c r="P49" i="1" s="1"/>
  <c r="M51" i="1"/>
  <c r="N51" i="1" s="1"/>
  <c r="O51" i="1" s="1"/>
  <c r="P51" i="1" s="1"/>
  <c r="M48" i="1"/>
  <c r="N48" i="1" s="1"/>
  <c r="O48" i="1" s="1"/>
  <c r="P48" i="1" s="1"/>
  <c r="M52" i="1"/>
  <c r="N52" i="1" s="1"/>
  <c r="O52" i="1" s="1"/>
  <c r="P52" i="1" s="1"/>
  <c r="Q60" i="1" l="1"/>
  <c r="R60" i="1" s="1"/>
  <c r="S60" i="1" s="1"/>
  <c r="Q8" i="1"/>
  <c r="R8" i="1" s="1"/>
  <c r="S8" i="1" s="1"/>
  <c r="Q30" i="1"/>
  <c r="R30" i="1" s="1"/>
  <c r="S30" i="1" s="1"/>
  <c r="Q12" i="1"/>
  <c r="R12" i="1" s="1"/>
  <c r="S12" i="1" s="1"/>
  <c r="Q32" i="1"/>
  <c r="R32" i="1" s="1"/>
  <c r="S32" i="1" s="1"/>
  <c r="Q18" i="1"/>
  <c r="R18" i="1" s="1"/>
  <c r="S18" i="1" s="1"/>
  <c r="Q67" i="1"/>
  <c r="R67" i="1" s="1"/>
  <c r="S67" i="1" s="1"/>
  <c r="Q58" i="1"/>
  <c r="R58" i="1" s="1"/>
  <c r="S58" i="1" s="1"/>
  <c r="Q9" i="1"/>
  <c r="R9" i="1" s="1"/>
  <c r="S9" i="1" s="1"/>
  <c r="Q59" i="1"/>
  <c r="R59" i="1" s="1"/>
  <c r="S59" i="1" s="1"/>
  <c r="Q56" i="1"/>
  <c r="R56" i="1" s="1"/>
  <c r="S56" i="1" s="1"/>
  <c r="Q21" i="1"/>
  <c r="R21" i="1" s="1"/>
  <c r="S21" i="1" s="1"/>
  <c r="Q53" i="1"/>
  <c r="R53" i="1" s="1"/>
  <c r="S53" i="1" s="1"/>
  <c r="Q49" i="1"/>
  <c r="R49" i="1" s="1"/>
  <c r="S49" i="1" s="1"/>
  <c r="Q52" i="1"/>
  <c r="R52" i="1" s="1"/>
  <c r="S52" i="1" s="1"/>
  <c r="Q16" i="1"/>
  <c r="R16" i="1" s="1"/>
  <c r="S16" i="1" s="1"/>
  <c r="Q55" i="1"/>
  <c r="R55" i="1" s="1"/>
  <c r="S55" i="1" s="1"/>
  <c r="Q43" i="1"/>
  <c r="R43" i="1" s="1"/>
  <c r="S43" i="1" s="1"/>
  <c r="Q50" i="1"/>
  <c r="R50" i="1" s="1"/>
  <c r="S50" i="1" s="1"/>
  <c r="Q31" i="1"/>
  <c r="R31" i="1" s="1"/>
  <c r="S31" i="1" s="1"/>
  <c r="Q57" i="1"/>
  <c r="R57" i="1" s="1"/>
  <c r="S57" i="1" s="1"/>
  <c r="Q28" i="1"/>
  <c r="R28" i="1" s="1"/>
  <c r="S28" i="1" s="1"/>
  <c r="Q42" i="1"/>
  <c r="R42" i="1" s="1"/>
  <c r="S42" i="1" s="1"/>
  <c r="Q25" i="1"/>
  <c r="R25" i="1" s="1"/>
  <c r="S25" i="1" s="1"/>
  <c r="Q20" i="1"/>
  <c r="R20" i="1" s="1"/>
  <c r="S20" i="1" s="1"/>
  <c r="Q61" i="1"/>
  <c r="R61" i="1" s="1"/>
  <c r="S61" i="1" s="1"/>
  <c r="Q33" i="1"/>
  <c r="R33" i="1" s="1"/>
  <c r="S33" i="1" s="1"/>
  <c r="Q44" i="1"/>
  <c r="R44" i="1" s="1"/>
  <c r="S44" i="1" s="1"/>
  <c r="Q39" i="1"/>
  <c r="R39" i="1" s="1"/>
  <c r="S39" i="1" s="1"/>
  <c r="Q63" i="1"/>
  <c r="R63" i="1" s="1"/>
  <c r="S63" i="1" s="1"/>
  <c r="Q15" i="1"/>
  <c r="R15" i="1" s="1"/>
  <c r="S15" i="1" s="1"/>
  <c r="Q68" i="1"/>
  <c r="R68" i="1" s="1"/>
  <c r="S68" i="1" s="1"/>
  <c r="Q35" i="1"/>
  <c r="R35" i="1" s="1"/>
  <c r="S35" i="1" s="1"/>
  <c r="Q48" i="1"/>
  <c r="R48" i="1" s="1"/>
  <c r="S48" i="1" s="1"/>
  <c r="Q45" i="1"/>
  <c r="R45" i="1" s="1"/>
  <c r="S45" i="1" s="1"/>
  <c r="Q13" i="1"/>
  <c r="R13" i="1" s="1"/>
  <c r="S13" i="1" s="1"/>
  <c r="Q47" i="1"/>
  <c r="R47" i="1" s="1"/>
  <c r="S47" i="1" s="1"/>
  <c r="Q41" i="1"/>
  <c r="R41" i="1" s="1"/>
  <c r="S41" i="1" s="1"/>
  <c r="Q34" i="1"/>
  <c r="R34" i="1" s="1"/>
  <c r="S34" i="1" s="1"/>
  <c r="Q40" i="1"/>
  <c r="R40" i="1" s="1"/>
  <c r="S40" i="1" s="1"/>
  <c r="Q26" i="1"/>
  <c r="R26" i="1" s="1"/>
  <c r="S26" i="1" s="1"/>
  <c r="Q29" i="1"/>
  <c r="R29" i="1" s="1"/>
  <c r="S29" i="1" s="1"/>
  <c r="Q66" i="1"/>
  <c r="R66" i="1" s="1"/>
  <c r="S66" i="1" s="1"/>
  <c r="Q38" i="1"/>
  <c r="R38" i="1" s="1"/>
  <c r="S38" i="1" s="1"/>
  <c r="Q51" i="1"/>
  <c r="R51" i="1" s="1"/>
  <c r="S51" i="1" s="1"/>
  <c r="Q14" i="1"/>
  <c r="R14" i="1" s="1"/>
  <c r="S14" i="1" s="1"/>
  <c r="Q69" i="1"/>
  <c r="R69" i="1" s="1"/>
  <c r="S69" i="1" s="1"/>
  <c r="Q65" i="1"/>
  <c r="R65" i="1" s="1"/>
  <c r="S65" i="1" s="1"/>
  <c r="Q36" i="1"/>
  <c r="R36" i="1" s="1"/>
  <c r="S36" i="1" s="1"/>
  <c r="Q10" i="1"/>
  <c r="R10" i="1" s="1"/>
  <c r="S10" i="1" s="1"/>
  <c r="Q64" i="1"/>
  <c r="R64" i="1" s="1"/>
  <c r="S64" i="1" s="1"/>
  <c r="Q22" i="1"/>
  <c r="R22" i="1" s="1"/>
  <c r="S22" i="1" s="1"/>
  <c r="Q11" i="1"/>
  <c r="R11" i="1" s="1"/>
  <c r="S11" i="1" s="1"/>
  <c r="Q23" i="1"/>
  <c r="R23" i="1" s="1"/>
  <c r="S23" i="1" s="1"/>
  <c r="Q17" i="1"/>
  <c r="R17" i="1" s="1"/>
  <c r="S17" i="1" s="1"/>
  <c r="Q24" i="1"/>
  <c r="R24" i="1" s="1"/>
  <c r="S24" i="1" s="1"/>
</calcChain>
</file>

<file path=xl/sharedStrings.xml><?xml version="1.0" encoding="utf-8"?>
<sst xmlns="http://schemas.openxmlformats.org/spreadsheetml/2006/main" count="131" uniqueCount="76">
  <si>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</si>
  <si>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</si>
  <si>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</si>
  <si>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</si>
  <si>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</si>
  <si>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</si>
  <si>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</si>
  <si>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</si>
  <si>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</si>
  <si>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</si>
  <si>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</si>
  <si>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</si>
  <si>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</si>
  <si>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</si>
  <si>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</si>
  <si>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</si>
  <si>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</si>
  <si>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</si>
  <si>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</si>
  <si>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Launceston</t>
  </si>
  <si>
    <t xml:space="preserve">Alpine Assault      </t>
  </si>
  <si>
    <t xml:space="preserve">American Jewel      </t>
  </si>
  <si>
    <t xml:space="preserve">Aussie Black        </t>
  </si>
  <si>
    <t xml:space="preserve">Girido              </t>
  </si>
  <si>
    <t xml:space="preserve">Just For Curiosity  </t>
  </si>
  <si>
    <t xml:space="preserve">Rustic Charm        </t>
  </si>
  <si>
    <t xml:space="preserve">Geegees Big Bird    </t>
  </si>
  <si>
    <t xml:space="preserve">A Wee Nip           </t>
  </si>
  <si>
    <t xml:space="preserve">Fairy Fling         </t>
  </si>
  <si>
    <t xml:space="preserve">Smashing Hit        </t>
  </si>
  <si>
    <t xml:space="preserve">Vintage Prediction  </t>
  </si>
  <si>
    <t xml:space="preserve">Chinchero           </t>
  </si>
  <si>
    <t xml:space="preserve">Hampton Bay         </t>
  </si>
  <si>
    <t xml:space="preserve">Poet Warrior        </t>
  </si>
  <si>
    <t xml:space="preserve">Speed Rock          </t>
  </si>
  <si>
    <t xml:space="preserve">Ole Ola             </t>
  </si>
  <si>
    <t xml:space="preserve">Olympic Honour      </t>
  </si>
  <si>
    <t xml:space="preserve">Baheera             </t>
  </si>
  <si>
    <t xml:space="preserve">We Deserve This     </t>
  </si>
  <si>
    <t xml:space="preserve">The Decider         </t>
  </si>
  <si>
    <t xml:space="preserve">Gee Gee Can Win     </t>
  </si>
  <si>
    <t xml:space="preserve">Hot Relation        </t>
  </si>
  <si>
    <t xml:space="preserve">Has The Look        </t>
  </si>
  <si>
    <t xml:space="preserve">The Beekeeper       </t>
  </si>
  <si>
    <t xml:space="preserve">Off Peak            </t>
  </si>
  <si>
    <t xml:space="preserve">Hermans Bells       </t>
  </si>
  <si>
    <t xml:space="preserve">Magic Typhoon       </t>
  </si>
  <si>
    <t xml:space="preserve">Imagine Howe        </t>
  </si>
  <si>
    <t xml:space="preserve">Lady Joker          </t>
  </si>
  <si>
    <t xml:space="preserve">Share The Gold      </t>
  </si>
  <si>
    <t xml:space="preserve">Under His Eye       </t>
  </si>
  <si>
    <t xml:space="preserve">Wheeling            </t>
  </si>
  <si>
    <t xml:space="preserve">Gee Gee Rhythm      </t>
  </si>
  <si>
    <t xml:space="preserve">Tidal               </t>
  </si>
  <si>
    <t xml:space="preserve">Mariposa            </t>
  </si>
  <si>
    <t xml:space="preserve">Jeremiah            </t>
  </si>
  <si>
    <t xml:space="preserve">Alpine Affair       </t>
  </si>
  <si>
    <t xml:space="preserve">Aspirate            </t>
  </si>
  <si>
    <t xml:space="preserve">Clifton Danseur     </t>
  </si>
  <si>
    <t xml:space="preserve">Fighting Floyd      </t>
  </si>
  <si>
    <t xml:space="preserve">Needs Toasting      </t>
  </si>
  <si>
    <t xml:space="preserve">Maarkle             </t>
  </si>
  <si>
    <t xml:space="preserve">Easy Road           </t>
  </si>
  <si>
    <t xml:space="preserve">Michbar             </t>
  </si>
  <si>
    <t xml:space="preserve">Ubriaco             </t>
  </si>
  <si>
    <t xml:space="preserve">Gee Gee Queen Bee   </t>
  </si>
  <si>
    <t xml:space="preserve">Peace Be Upon Him   </t>
  </si>
  <si>
    <t xml:space="preserve">Johnny Chutzpah     </t>
  </si>
  <si>
    <t xml:space="preserve">Sparkling One       </t>
  </si>
  <si>
    <t xml:space="preserve">Black Eaglet        </t>
  </si>
  <si>
    <t xml:space="preserve">Warica              </t>
  </si>
  <si>
    <t xml:space="preserve">Feisty Lion         </t>
  </si>
  <si>
    <t xml:space="preserve">Another Prediction  </t>
  </si>
  <si>
    <t xml:space="preserve">Bynance             </t>
  </si>
  <si>
    <t xml:space="preserve">Shamzou             </t>
  </si>
  <si>
    <t xml:space="preserve">Be Kinder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</si>
</sst>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53340</xdr:colOff>
      <xdr:row>5</xdr:row>
      <xdr:rowOff>160397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79AE3C-6550-8BDC-FBF5-9E89FD261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52260" cy="1074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69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F72" sqref="F72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88671875" style="9" bestFit="1" customWidth="1"/>
    <col min="4" max="4" width="6.44140625" style="9" bestFit="1" customWidth="1"/>
    <col min="5" max="5" width="6.33203125" style="9" bestFit="1" customWidth="1"/>
    <col min="6" max="6" width="25.44140625" style="9" bestFit="1" customWidth="1"/>
    <col min="7" max="7" width="11.3320312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25</v>
      </c>
      <c r="B8" s="5">
        <v>0.76388888888888884</v>
      </c>
      <c r="C8" s="1" t="s">
        <v>19</v>
      </c>
      <c r="D8" s="1">
        <v>2</v>
      </c>
      <c r="E8" s="1">
        <v>9</v>
      </c>
      <c r="F8" s="1" t="s">
        <v>27</v>
      </c>
      <c r="G8" s="1">
        <v>65.77</v>
      </c>
      <c r="H8" s="1">
        <f>1+COUNTIFS(A:A,A8,G:G,"&gt;"&amp;G8)</f>
        <v>1</v>
      </c>
      <c r="I8" s="2">
        <f>AVERAGEIF(A:A,A8,G:G)</f>
        <v>47.134545454545453</v>
      </c>
      <c r="J8" s="2">
        <f t="shared" ref="J8:J25" si="0">G8-I8</f>
        <v>18.635454545454543</v>
      </c>
      <c r="K8" s="2">
        <f t="shared" ref="K8:K25" si="1">90+J8</f>
        <v>108.63545454545454</v>
      </c>
      <c r="L8" s="2">
        <f t="shared" ref="L8:L25" si="2">EXP(0.06*K8)</f>
        <v>677.30878227173162</v>
      </c>
      <c r="M8" s="2">
        <f>SUMIF(A:A,A8,L:L)</f>
        <v>3352.8920188390848</v>
      </c>
      <c r="N8" s="3">
        <f t="shared" ref="N8:N25" si="3">L8/M8</f>
        <v>0.20200733529922774</v>
      </c>
      <c r="O8" s="6">
        <f t="shared" ref="O8:O25" si="4">1/N8</f>
        <v>4.9503152869113807</v>
      </c>
      <c r="P8" s="3">
        <f t="shared" ref="P8:P25" si="5">IF(O8&gt;21,"",N8)</f>
        <v>0.20200733529922774</v>
      </c>
      <c r="Q8" s="3">
        <f>IF(ISNUMBER(P8),SUMIF(A:A,A8,P:P),"")</f>
        <v>0.94242612816162163</v>
      </c>
      <c r="R8" s="3">
        <f t="shared" ref="R8:R25" si="6">IFERROR(P8*(1/Q8),"")</f>
        <v>0.21434819055078705</v>
      </c>
      <c r="S8" s="7">
        <f t="shared" ref="S8:S25" si="7">IFERROR(1/R8,"")</f>
        <v>4.6653064690231796</v>
      </c>
    </row>
    <row r="9" spans="1:19" x14ac:dyDescent="0.3">
      <c r="A9" s="1">
        <v>25</v>
      </c>
      <c r="B9" s="5">
        <v>0.76388888888888884</v>
      </c>
      <c r="C9" s="1" t="s">
        <v>19</v>
      </c>
      <c r="D9" s="1">
        <v>2</v>
      </c>
      <c r="E9" s="1">
        <v>2</v>
      </c>
      <c r="F9" s="1" t="s">
        <v>21</v>
      </c>
      <c r="G9" s="1">
        <v>64.56</v>
      </c>
      <c r="H9" s="1">
        <f>1+COUNTIFS(A:A,A9,G:G,"&gt;"&amp;G9)</f>
        <v>2</v>
      </c>
      <c r="I9" s="2">
        <f>AVERAGEIF(A:A,A9,G:G)</f>
        <v>47.134545454545453</v>
      </c>
      <c r="J9" s="2">
        <f t="shared" si="0"/>
        <v>17.425454545454549</v>
      </c>
      <c r="K9" s="2">
        <f t="shared" si="1"/>
        <v>107.42545454545456</v>
      </c>
      <c r="L9" s="2">
        <f t="shared" si="2"/>
        <v>629.87870728289602</v>
      </c>
      <c r="M9" s="2">
        <f>SUMIF(A:A,A9,L:L)</f>
        <v>3352.8920188390848</v>
      </c>
      <c r="N9" s="3">
        <f t="shared" si="3"/>
        <v>0.18786131606498532</v>
      </c>
      <c r="O9" s="6">
        <f t="shared" si="4"/>
        <v>5.3230756653172717</v>
      </c>
      <c r="P9" s="3">
        <f t="shared" si="5"/>
        <v>0.18786131606498532</v>
      </c>
      <c r="Q9" s="3">
        <f>IF(ISNUMBER(P9),SUMIF(A:A,A9,P:P),"")</f>
        <v>0.94242612816162163</v>
      </c>
      <c r="R9" s="3">
        <f t="shared" si="6"/>
        <v>0.199337975095665</v>
      </c>
      <c r="S9" s="7">
        <f t="shared" si="7"/>
        <v>5.0166055891763044</v>
      </c>
    </row>
    <row r="10" spans="1:19" x14ac:dyDescent="0.3">
      <c r="A10" s="1">
        <v>25</v>
      </c>
      <c r="B10" s="5">
        <v>0.76388888888888884</v>
      </c>
      <c r="C10" s="1" t="s">
        <v>19</v>
      </c>
      <c r="D10" s="1">
        <v>2</v>
      </c>
      <c r="E10" s="1">
        <v>6</v>
      </c>
      <c r="F10" s="1" t="s">
        <v>24</v>
      </c>
      <c r="G10" s="1">
        <v>62.87</v>
      </c>
      <c r="H10" s="1">
        <f>1+COUNTIFS(A:A,A10,G:G,"&gt;"&amp;G10)</f>
        <v>3</v>
      </c>
      <c r="I10" s="2">
        <f>AVERAGEIF(A:A,A10,G:G)</f>
        <v>47.134545454545453</v>
      </c>
      <c r="J10" s="2">
        <f t="shared" si="0"/>
        <v>15.735454545454544</v>
      </c>
      <c r="K10" s="2">
        <f t="shared" si="1"/>
        <v>105.73545454545454</v>
      </c>
      <c r="L10" s="2">
        <f t="shared" si="2"/>
        <v>569.14046849974636</v>
      </c>
      <c r="M10" s="2">
        <f>SUMIF(A:A,A10,L:L)</f>
        <v>3352.8920188390848</v>
      </c>
      <c r="N10" s="3">
        <f t="shared" si="3"/>
        <v>0.16974613715618769</v>
      </c>
      <c r="O10" s="6">
        <f t="shared" si="4"/>
        <v>5.8911502597545109</v>
      </c>
      <c r="P10" s="3">
        <f t="shared" si="5"/>
        <v>0.16974613715618769</v>
      </c>
      <c r="Q10" s="3">
        <f>IF(ISNUMBER(P10),SUMIF(A:A,A10,P:P),"")</f>
        <v>0.94242612816162163</v>
      </c>
      <c r="R10" s="3">
        <f t="shared" si="6"/>
        <v>0.18011611953852474</v>
      </c>
      <c r="S10" s="7">
        <f t="shared" si="7"/>
        <v>5.551973929718776</v>
      </c>
    </row>
    <row r="11" spans="1:19" x14ac:dyDescent="0.3">
      <c r="A11" s="1">
        <v>25</v>
      </c>
      <c r="B11" s="5">
        <v>0.76388888888888884</v>
      </c>
      <c r="C11" s="1" t="s">
        <v>19</v>
      </c>
      <c r="D11" s="1">
        <v>2</v>
      </c>
      <c r="E11" s="1">
        <v>11</v>
      </c>
      <c r="F11" s="1" t="s">
        <v>29</v>
      </c>
      <c r="G11" s="1">
        <v>54.31</v>
      </c>
      <c r="H11" s="1">
        <f>1+COUNTIFS(A:A,A11,G:G,"&gt;"&amp;G11)</f>
        <v>4</v>
      </c>
      <c r="I11" s="2">
        <f>AVERAGEIF(A:A,A11,G:G)</f>
        <v>47.134545454545453</v>
      </c>
      <c r="J11" s="2">
        <f t="shared" si="0"/>
        <v>7.1754545454545493</v>
      </c>
      <c r="K11" s="2">
        <f t="shared" si="1"/>
        <v>97.175454545454556</v>
      </c>
      <c r="L11" s="2">
        <f t="shared" si="2"/>
        <v>340.5381882416998</v>
      </c>
      <c r="M11" s="2">
        <f>SUMIF(A:A,A11,L:L)</f>
        <v>3352.8920188390848</v>
      </c>
      <c r="N11" s="3">
        <f t="shared" si="3"/>
        <v>0.10156551011136014</v>
      </c>
      <c r="O11" s="6">
        <f t="shared" si="4"/>
        <v>9.8458620343024261</v>
      </c>
      <c r="P11" s="3">
        <f t="shared" si="5"/>
        <v>0.10156551011136014</v>
      </c>
      <c r="Q11" s="3">
        <f>IF(ISNUMBER(P11),SUMIF(A:A,A11,P:P),"")</f>
        <v>0.94242612816162163</v>
      </c>
      <c r="R11" s="3">
        <f t="shared" si="6"/>
        <v>0.10777026132486656</v>
      </c>
      <c r="S11" s="7">
        <f t="shared" si="7"/>
        <v>9.2789976354011419</v>
      </c>
    </row>
    <row r="12" spans="1:19" x14ac:dyDescent="0.3">
      <c r="A12" s="1">
        <v>25</v>
      </c>
      <c r="B12" s="5">
        <v>0.76388888888888884</v>
      </c>
      <c r="C12" s="1" t="s">
        <v>19</v>
      </c>
      <c r="D12" s="1">
        <v>2</v>
      </c>
      <c r="E12" s="1">
        <v>3</v>
      </c>
      <c r="F12" s="1" t="s">
        <v>22</v>
      </c>
      <c r="G12" s="1">
        <v>49.97</v>
      </c>
      <c r="H12" s="1">
        <f>1+COUNTIFS(A:A,A12,G:G,"&gt;"&amp;G12)</f>
        <v>5</v>
      </c>
      <c r="I12" s="2">
        <f>AVERAGEIF(A:A,A12,G:G)</f>
        <v>47.134545454545453</v>
      </c>
      <c r="J12" s="2">
        <f t="shared" si="0"/>
        <v>2.8354545454545459</v>
      </c>
      <c r="K12" s="2">
        <f t="shared" si="1"/>
        <v>92.835454545454553</v>
      </c>
      <c r="L12" s="2">
        <f t="shared" si="2"/>
        <v>262.46750206940817</v>
      </c>
      <c r="M12" s="2">
        <f>SUMIF(A:A,A12,L:L)</f>
        <v>3352.8920188390848</v>
      </c>
      <c r="N12" s="3">
        <f t="shared" si="3"/>
        <v>7.828092899940324E-2</v>
      </c>
      <c r="O12" s="6">
        <f t="shared" si="4"/>
        <v>12.774503481015451</v>
      </c>
      <c r="P12" s="3">
        <f t="shared" si="5"/>
        <v>7.828092899940324E-2</v>
      </c>
      <c r="Q12" s="3">
        <f>IF(ISNUMBER(P12),SUMIF(A:A,A12,P:P),"")</f>
        <v>0.94242612816162163</v>
      </c>
      <c r="R12" s="3">
        <f t="shared" si="6"/>
        <v>8.3063198971472518E-2</v>
      </c>
      <c r="S12" s="7">
        <f t="shared" si="7"/>
        <v>12.039025854800549</v>
      </c>
    </row>
    <row r="13" spans="1:19" x14ac:dyDescent="0.3">
      <c r="A13" s="1">
        <v>25</v>
      </c>
      <c r="B13" s="5">
        <v>0.76388888888888884</v>
      </c>
      <c r="C13" s="1" t="s">
        <v>19</v>
      </c>
      <c r="D13" s="1">
        <v>2</v>
      </c>
      <c r="E13" s="1">
        <v>7</v>
      </c>
      <c r="F13" s="1" t="s">
        <v>25</v>
      </c>
      <c r="G13" s="1">
        <v>49.88</v>
      </c>
      <c r="H13" s="1">
        <f>1+COUNTIFS(A:A,A13,G:G,"&gt;"&amp;G13)</f>
        <v>6</v>
      </c>
      <c r="I13" s="2">
        <f>AVERAGEIF(A:A,A13,G:G)</f>
        <v>47.134545454545453</v>
      </c>
      <c r="J13" s="2">
        <f t="shared" si="0"/>
        <v>2.7454545454545496</v>
      </c>
      <c r="K13" s="2">
        <f t="shared" si="1"/>
        <v>92.74545454545455</v>
      </c>
      <c r="L13" s="2">
        <f t="shared" si="2"/>
        <v>261.05399745550551</v>
      </c>
      <c r="M13" s="2">
        <f>SUMIF(A:A,A13,L:L)</f>
        <v>3352.8920188390848</v>
      </c>
      <c r="N13" s="3">
        <f t="shared" si="3"/>
        <v>7.7859351267117044E-2</v>
      </c>
      <c r="O13" s="6">
        <f t="shared" si="4"/>
        <v>12.843672387780837</v>
      </c>
      <c r="P13" s="3">
        <f t="shared" si="5"/>
        <v>7.7859351267117044E-2</v>
      </c>
      <c r="Q13" s="3">
        <f>IF(ISNUMBER(P13),SUMIF(A:A,A13,P:P),"")</f>
        <v>0.94242612816162163</v>
      </c>
      <c r="R13" s="3">
        <f t="shared" si="6"/>
        <v>8.2615866581496708E-2</v>
      </c>
      <c r="S13" s="7">
        <f t="shared" si="7"/>
        <v>12.104212439792622</v>
      </c>
    </row>
    <row r="14" spans="1:19" x14ac:dyDescent="0.3">
      <c r="A14" s="1">
        <v>25</v>
      </c>
      <c r="B14" s="5">
        <v>0.76388888888888884</v>
      </c>
      <c r="C14" s="1" t="s">
        <v>19</v>
      </c>
      <c r="D14" s="1">
        <v>2</v>
      </c>
      <c r="E14" s="1">
        <v>1</v>
      </c>
      <c r="F14" s="1" t="s">
        <v>20</v>
      </c>
      <c r="G14" s="1">
        <v>47.15</v>
      </c>
      <c r="H14" s="1">
        <f>1+COUNTIFS(A:A,A14,G:G,"&gt;"&amp;G14)</f>
        <v>7</v>
      </c>
      <c r="I14" s="2">
        <f>AVERAGEIF(A:A,A14,G:G)</f>
        <v>47.134545454545453</v>
      </c>
      <c r="J14" s="2">
        <f t="shared" si="0"/>
        <v>1.545454545454561E-2</v>
      </c>
      <c r="K14" s="2">
        <f t="shared" si="1"/>
        <v>90.015454545454546</v>
      </c>
      <c r="L14" s="2">
        <f t="shared" si="2"/>
        <v>221.6118155514653</v>
      </c>
      <c r="M14" s="2">
        <f>SUMIF(A:A,A14,L:L)</f>
        <v>3352.8920188390848</v>
      </c>
      <c r="N14" s="3">
        <f t="shared" si="3"/>
        <v>6.609572103911561E-2</v>
      </c>
      <c r="O14" s="6">
        <f t="shared" si="4"/>
        <v>15.12957244854319</v>
      </c>
      <c r="P14" s="3">
        <f t="shared" si="5"/>
        <v>6.609572103911561E-2</v>
      </c>
      <c r="Q14" s="3">
        <f>IF(ISNUMBER(P14),SUMIF(A:A,A14,P:P),"")</f>
        <v>0.94242612816162163</v>
      </c>
      <c r="R14" s="3">
        <f t="shared" si="6"/>
        <v>7.0133582955777846E-2</v>
      </c>
      <c r="S14" s="7">
        <f t="shared" si="7"/>
        <v>14.258504383421304</v>
      </c>
    </row>
    <row r="15" spans="1:19" x14ac:dyDescent="0.3">
      <c r="A15" s="1">
        <v>25</v>
      </c>
      <c r="B15" s="5">
        <v>0.76388888888888884</v>
      </c>
      <c r="C15" s="1" t="s">
        <v>19</v>
      </c>
      <c r="D15" s="1">
        <v>2</v>
      </c>
      <c r="E15" s="1">
        <v>12</v>
      </c>
      <c r="F15" s="1" t="s">
        <v>30</v>
      </c>
      <c r="G15" s="1">
        <v>45.26</v>
      </c>
      <c r="H15" s="1">
        <f>1+COUNTIFS(A:A,A15,G:G,"&gt;"&amp;G15)</f>
        <v>8</v>
      </c>
      <c r="I15" s="2">
        <f>AVERAGEIF(A:A,A15,G:G)</f>
        <v>47.134545454545453</v>
      </c>
      <c r="J15" s="2">
        <f t="shared" si="0"/>
        <v>-1.874545454545455</v>
      </c>
      <c r="K15" s="2">
        <f t="shared" si="1"/>
        <v>88.125454545454545</v>
      </c>
      <c r="L15" s="2">
        <f t="shared" si="2"/>
        <v>197.85358208606837</v>
      </c>
      <c r="M15" s="2">
        <f>SUMIF(A:A,A15,L:L)</f>
        <v>3352.8920188390848</v>
      </c>
      <c r="N15" s="3">
        <f t="shared" si="3"/>
        <v>5.9009828224224702E-2</v>
      </c>
      <c r="O15" s="6">
        <f t="shared" si="4"/>
        <v>16.946329621571078</v>
      </c>
      <c r="P15" s="3">
        <f t="shared" si="5"/>
        <v>5.9009828224224702E-2</v>
      </c>
      <c r="Q15" s="3">
        <f>IF(ISNUMBER(P15),SUMIF(A:A,A15,P:P),"")</f>
        <v>0.94242612816162163</v>
      </c>
      <c r="R15" s="3">
        <f t="shared" si="6"/>
        <v>6.2614804981409422E-2</v>
      </c>
      <c r="S15" s="7">
        <f t="shared" si="7"/>
        <v>15.970663811807828</v>
      </c>
    </row>
    <row r="16" spans="1:19" x14ac:dyDescent="0.3">
      <c r="A16" s="1">
        <v>25</v>
      </c>
      <c r="B16" s="5">
        <v>0.76388888888888884</v>
      </c>
      <c r="C16" s="1" t="s">
        <v>19</v>
      </c>
      <c r="D16" s="1">
        <v>2</v>
      </c>
      <c r="E16" s="1">
        <v>10</v>
      </c>
      <c r="F16" s="1" t="s">
        <v>28</v>
      </c>
      <c r="G16" s="1">
        <v>28.79</v>
      </c>
      <c r="H16" s="1">
        <f>1+COUNTIFS(A:A,A16,G:G,"&gt;"&amp;G16)</f>
        <v>9</v>
      </c>
      <c r="I16" s="2">
        <f>AVERAGEIF(A:A,A16,G:G)</f>
        <v>47.134545454545453</v>
      </c>
      <c r="J16" s="2">
        <f t="shared" si="0"/>
        <v>-18.344545454545454</v>
      </c>
      <c r="K16" s="2">
        <f t="shared" si="1"/>
        <v>71.655454545454546</v>
      </c>
      <c r="L16" s="2">
        <f t="shared" si="2"/>
        <v>73.650230511503082</v>
      </c>
      <c r="M16" s="2">
        <f>SUMIF(A:A,A16,L:L)</f>
        <v>3352.8920188390848</v>
      </c>
      <c r="N16" s="3">
        <f t="shared" si="3"/>
        <v>2.1966180269952132E-2</v>
      </c>
      <c r="O16" s="6">
        <f t="shared" si="4"/>
        <v>45.52452851203789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7" t="str">
        <f t="shared" si="7"/>
        <v/>
      </c>
    </row>
    <row r="17" spans="1:19" x14ac:dyDescent="0.3">
      <c r="A17" s="1">
        <v>25</v>
      </c>
      <c r="B17" s="5">
        <v>0.76388888888888884</v>
      </c>
      <c r="C17" s="1" t="s">
        <v>19</v>
      </c>
      <c r="D17" s="1">
        <v>2</v>
      </c>
      <c r="E17" s="1">
        <v>8</v>
      </c>
      <c r="F17" s="1" t="s">
        <v>26</v>
      </c>
      <c r="G17" s="1">
        <v>28.28</v>
      </c>
      <c r="H17" s="1">
        <f>1+COUNTIFS(A:A,A17,G:G,"&gt;"&amp;G17)</f>
        <v>10</v>
      </c>
      <c r="I17" s="2">
        <f>AVERAGEIF(A:A,A17,G:G)</f>
        <v>47.134545454545453</v>
      </c>
      <c r="J17" s="2">
        <f t="shared" si="0"/>
        <v>-18.854545454545452</v>
      </c>
      <c r="K17" s="2">
        <f t="shared" si="1"/>
        <v>71.145454545454555</v>
      </c>
      <c r="L17" s="2">
        <f t="shared" si="2"/>
        <v>71.430665985023452</v>
      </c>
      <c r="M17" s="2">
        <f>SUMIF(A:A,A17,L:L)</f>
        <v>3352.8920188390848</v>
      </c>
      <c r="N17" s="3">
        <f t="shared" si="3"/>
        <v>2.1304195179466537E-2</v>
      </c>
      <c r="O17" s="6">
        <f t="shared" si="4"/>
        <v>46.939111831073653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>
        <v>25</v>
      </c>
      <c r="B18" s="5">
        <v>0.76388888888888884</v>
      </c>
      <c r="C18" s="1" t="s">
        <v>19</v>
      </c>
      <c r="D18" s="1">
        <v>2</v>
      </c>
      <c r="E18" s="1">
        <v>4</v>
      </c>
      <c r="F18" s="1" t="s">
        <v>23</v>
      </c>
      <c r="G18" s="1">
        <v>21.64</v>
      </c>
      <c r="H18" s="1">
        <f>1+COUNTIFS(A:A,A18,G:G,"&gt;"&amp;G18)</f>
        <v>11</v>
      </c>
      <c r="I18" s="2">
        <f>AVERAGEIF(A:A,A18,G:G)</f>
        <v>47.134545454545453</v>
      </c>
      <c r="J18" s="2">
        <f t="shared" si="0"/>
        <v>-25.494545454545452</v>
      </c>
      <c r="K18" s="2">
        <f t="shared" si="1"/>
        <v>64.50545454545454</v>
      </c>
      <c r="L18" s="2">
        <f t="shared" si="2"/>
        <v>47.95807888403705</v>
      </c>
      <c r="M18" s="2">
        <f>SUMIF(A:A,A18,L:L)</f>
        <v>3352.8920188390848</v>
      </c>
      <c r="N18" s="3">
        <f t="shared" si="3"/>
        <v>1.430349638895982E-2</v>
      </c>
      <c r="O18" s="6">
        <f t="shared" si="4"/>
        <v>69.912976016958467</v>
      </c>
      <c r="P18" s="3" t="str">
        <f t="shared" si="5"/>
        <v/>
      </c>
      <c r="Q18" s="3" t="str">
        <f>IF(ISNUMBER(P18),SUMIF(A:A,A18,P:P),"")</f>
        <v/>
      </c>
      <c r="R18" s="3" t="str">
        <f t="shared" si="6"/>
        <v/>
      </c>
      <c r="S18" s="7" t="str">
        <f t="shared" si="7"/>
        <v/>
      </c>
    </row>
    <row r="19" spans="1:19" x14ac:dyDescent="0.3">
      <c r="A19" s="1"/>
      <c r="B19" s="5"/>
      <c r="C19" s="1"/>
      <c r="D19" s="1"/>
      <c r="E19" s="1"/>
      <c r="F19" s="1"/>
      <c r="G19" s="1"/>
      <c r="H19" s="1"/>
      <c r="I19" s="2"/>
      <c r="J19" s="2"/>
      <c r="K19" s="2"/>
      <c r="L19" s="2"/>
      <c r="M19" s="2"/>
      <c r="N19" s="3"/>
      <c r="O19" s="6"/>
      <c r="P19" s="3"/>
      <c r="Q19" s="3"/>
      <c r="R19" s="3"/>
      <c r="S19" s="7"/>
    </row>
    <row r="20" spans="1:19" x14ac:dyDescent="0.3">
      <c r="A20" s="1">
        <v>28</v>
      </c>
      <c r="B20" s="5">
        <v>0.79166666666666663</v>
      </c>
      <c r="C20" s="1" t="s">
        <v>19</v>
      </c>
      <c r="D20" s="1">
        <v>3</v>
      </c>
      <c r="E20" s="1">
        <v>1</v>
      </c>
      <c r="F20" s="1" t="s">
        <v>31</v>
      </c>
      <c r="G20" s="1">
        <v>61.94</v>
      </c>
      <c r="H20" s="1">
        <f>1+COUNTIFS(A:A,A20,G:G,"&gt;"&amp;G20)</f>
        <v>1</v>
      </c>
      <c r="I20" s="2">
        <f>AVERAGEIF(A:A,A20,G:G)</f>
        <v>49.038571428571423</v>
      </c>
      <c r="J20" s="2">
        <f t="shared" si="0"/>
        <v>12.901428571428575</v>
      </c>
      <c r="K20" s="2">
        <f t="shared" si="1"/>
        <v>102.90142857142857</v>
      </c>
      <c r="L20" s="2">
        <f t="shared" si="2"/>
        <v>480.1438345302966</v>
      </c>
      <c r="M20" s="2">
        <f>SUMIF(A:A,A20,L:L)</f>
        <v>1747.3507713811759</v>
      </c>
      <c r="N20" s="3">
        <f t="shared" si="3"/>
        <v>0.27478388563663819</v>
      </c>
      <c r="O20" s="6">
        <f t="shared" si="4"/>
        <v>3.6392235945100322</v>
      </c>
      <c r="P20" s="3">
        <f t="shared" si="5"/>
        <v>0.27478388563663819</v>
      </c>
      <c r="Q20" s="3">
        <f>IF(ISNUMBER(P20),SUMIF(A:A,A20,P:P),"")</f>
        <v>1</v>
      </c>
      <c r="R20" s="3">
        <f t="shared" si="6"/>
        <v>0.27478388563663819</v>
      </c>
      <c r="S20" s="7">
        <f t="shared" si="7"/>
        <v>3.6392235945100322</v>
      </c>
    </row>
    <row r="21" spans="1:19" x14ac:dyDescent="0.3">
      <c r="A21" s="1">
        <v>28</v>
      </c>
      <c r="B21" s="5">
        <v>0.79166666666666663</v>
      </c>
      <c r="C21" s="1" t="s">
        <v>19</v>
      </c>
      <c r="D21" s="1">
        <v>3</v>
      </c>
      <c r="E21" s="1">
        <v>6</v>
      </c>
      <c r="F21" s="1" t="s">
        <v>35</v>
      </c>
      <c r="G21" s="1">
        <v>57.08</v>
      </c>
      <c r="H21" s="1">
        <f>1+COUNTIFS(A:A,A21,G:G,"&gt;"&amp;G21)</f>
        <v>2</v>
      </c>
      <c r="I21" s="2">
        <f>AVERAGEIF(A:A,A21,G:G)</f>
        <v>49.038571428571423</v>
      </c>
      <c r="J21" s="2">
        <f t="shared" si="0"/>
        <v>8.0414285714285754</v>
      </c>
      <c r="K21" s="2">
        <f t="shared" si="1"/>
        <v>98.041428571428582</v>
      </c>
      <c r="L21" s="2">
        <f t="shared" si="2"/>
        <v>358.69975958050094</v>
      </c>
      <c r="M21" s="2">
        <f>SUMIF(A:A,A21,L:L)</f>
        <v>1747.3507713811759</v>
      </c>
      <c r="N21" s="3">
        <f t="shared" si="3"/>
        <v>0.20528205638812308</v>
      </c>
      <c r="O21" s="6">
        <f t="shared" si="4"/>
        <v>4.8713463689652352</v>
      </c>
      <c r="P21" s="3">
        <f t="shared" si="5"/>
        <v>0.20528205638812308</v>
      </c>
      <c r="Q21" s="3">
        <f>IF(ISNUMBER(P21),SUMIF(A:A,A21,P:P),"")</f>
        <v>1</v>
      </c>
      <c r="R21" s="3">
        <f t="shared" si="6"/>
        <v>0.20528205638812308</v>
      </c>
      <c r="S21" s="7">
        <f t="shared" si="7"/>
        <v>4.8713463689652352</v>
      </c>
    </row>
    <row r="22" spans="1:19" x14ac:dyDescent="0.3">
      <c r="A22" s="1">
        <v>28</v>
      </c>
      <c r="B22" s="5">
        <v>0.79166666666666663</v>
      </c>
      <c r="C22" s="1" t="s">
        <v>19</v>
      </c>
      <c r="D22" s="1">
        <v>3</v>
      </c>
      <c r="E22" s="1">
        <v>7</v>
      </c>
      <c r="F22" s="1" t="s">
        <v>36</v>
      </c>
      <c r="G22" s="1">
        <v>51.79</v>
      </c>
      <c r="H22" s="1">
        <f>1+COUNTIFS(A:A,A22,G:G,"&gt;"&amp;G22)</f>
        <v>3</v>
      </c>
      <c r="I22" s="2">
        <f>AVERAGEIF(A:A,A22,G:G)</f>
        <v>49.038571428571423</v>
      </c>
      <c r="J22" s="2">
        <f t="shared" si="0"/>
        <v>2.7514285714285762</v>
      </c>
      <c r="K22" s="2">
        <f t="shared" si="1"/>
        <v>92.751428571428576</v>
      </c>
      <c r="L22" s="2">
        <f t="shared" si="2"/>
        <v>261.14758682934911</v>
      </c>
      <c r="M22" s="2">
        <f>SUMIF(A:A,A22,L:L)</f>
        <v>1747.3507713811759</v>
      </c>
      <c r="N22" s="3">
        <f t="shared" si="3"/>
        <v>0.14945344180832543</v>
      </c>
      <c r="O22" s="6">
        <f t="shared" si="4"/>
        <v>6.691046976907387</v>
      </c>
      <c r="P22" s="3">
        <f t="shared" si="5"/>
        <v>0.14945344180832543</v>
      </c>
      <c r="Q22" s="3">
        <f>IF(ISNUMBER(P22),SUMIF(A:A,A22,P:P),"")</f>
        <v>1</v>
      </c>
      <c r="R22" s="3">
        <f t="shared" si="6"/>
        <v>0.14945344180832543</v>
      </c>
      <c r="S22" s="7">
        <f t="shared" si="7"/>
        <v>6.691046976907387</v>
      </c>
    </row>
    <row r="23" spans="1:19" x14ac:dyDescent="0.3">
      <c r="A23" s="1">
        <v>28</v>
      </c>
      <c r="B23" s="5">
        <v>0.79166666666666663</v>
      </c>
      <c r="C23" s="1" t="s">
        <v>19</v>
      </c>
      <c r="D23" s="1">
        <v>3</v>
      </c>
      <c r="E23" s="1">
        <v>2</v>
      </c>
      <c r="F23" s="1" t="s">
        <v>32</v>
      </c>
      <c r="G23" s="1">
        <v>49.94</v>
      </c>
      <c r="H23" s="1">
        <f>1+COUNTIFS(A:A,A23,G:G,"&gt;"&amp;G23)</f>
        <v>4</v>
      </c>
      <c r="I23" s="2">
        <f>AVERAGEIF(A:A,A23,G:G)</f>
        <v>49.038571428571423</v>
      </c>
      <c r="J23" s="2">
        <f t="shared" si="0"/>
        <v>0.9014285714285748</v>
      </c>
      <c r="K23" s="2">
        <f t="shared" si="1"/>
        <v>90.901428571428568</v>
      </c>
      <c r="L23" s="2">
        <f t="shared" si="2"/>
        <v>233.71109464289324</v>
      </c>
      <c r="M23" s="2">
        <f>SUMIF(A:A,A23,L:L)</f>
        <v>1747.3507713811759</v>
      </c>
      <c r="N23" s="3">
        <f t="shared" si="3"/>
        <v>0.13375167623508052</v>
      </c>
      <c r="O23" s="6">
        <f t="shared" si="4"/>
        <v>7.4765418135202326</v>
      </c>
      <c r="P23" s="3">
        <f t="shared" si="5"/>
        <v>0.13375167623508052</v>
      </c>
      <c r="Q23" s="3">
        <f>IF(ISNUMBER(P23),SUMIF(A:A,A23,P:P),"")</f>
        <v>1</v>
      </c>
      <c r="R23" s="3">
        <f t="shared" si="6"/>
        <v>0.13375167623508052</v>
      </c>
      <c r="S23" s="7">
        <f t="shared" si="7"/>
        <v>7.4765418135202326</v>
      </c>
    </row>
    <row r="24" spans="1:19" x14ac:dyDescent="0.3">
      <c r="A24" s="1">
        <v>28</v>
      </c>
      <c r="B24" s="5">
        <v>0.79166666666666663</v>
      </c>
      <c r="C24" s="1" t="s">
        <v>19</v>
      </c>
      <c r="D24" s="1">
        <v>3</v>
      </c>
      <c r="E24" s="1">
        <v>8</v>
      </c>
      <c r="F24" s="1" t="s">
        <v>37</v>
      </c>
      <c r="G24" s="1">
        <v>44.62</v>
      </c>
      <c r="H24" s="1">
        <f>1+COUNTIFS(A:A,A24,G:G,"&gt;"&amp;G24)</f>
        <v>5</v>
      </c>
      <c r="I24" s="2">
        <f>AVERAGEIF(A:A,A24,G:G)</f>
        <v>49.038571428571423</v>
      </c>
      <c r="J24" s="2">
        <f t="shared" si="0"/>
        <v>-4.4185714285714255</v>
      </c>
      <c r="K24" s="2">
        <f t="shared" si="1"/>
        <v>85.581428571428575</v>
      </c>
      <c r="L24" s="2">
        <f t="shared" si="2"/>
        <v>169.84490791883033</v>
      </c>
      <c r="M24" s="2">
        <f>SUMIF(A:A,A24,L:L)</f>
        <v>1747.3507713811759</v>
      </c>
      <c r="N24" s="3">
        <f t="shared" si="3"/>
        <v>9.7201380913677748E-2</v>
      </c>
      <c r="O24" s="6">
        <f t="shared" si="4"/>
        <v>10.287919683857952</v>
      </c>
      <c r="P24" s="3">
        <f t="shared" si="5"/>
        <v>9.7201380913677748E-2</v>
      </c>
      <c r="Q24" s="3">
        <f>IF(ISNUMBER(P24),SUMIF(A:A,A24,P:P),"")</f>
        <v>1</v>
      </c>
      <c r="R24" s="3">
        <f t="shared" si="6"/>
        <v>9.7201380913677748E-2</v>
      </c>
      <c r="S24" s="7">
        <f t="shared" si="7"/>
        <v>10.287919683857952</v>
      </c>
    </row>
    <row r="25" spans="1:19" x14ac:dyDescent="0.3">
      <c r="A25" s="1">
        <v>28</v>
      </c>
      <c r="B25" s="5">
        <v>0.79166666666666663</v>
      </c>
      <c r="C25" s="1" t="s">
        <v>19</v>
      </c>
      <c r="D25" s="1">
        <v>3</v>
      </c>
      <c r="E25" s="1">
        <v>5</v>
      </c>
      <c r="F25" s="1" t="s">
        <v>34</v>
      </c>
      <c r="G25" s="1">
        <v>41.13</v>
      </c>
      <c r="H25" s="1">
        <f>1+COUNTIFS(A:A,A25,G:G,"&gt;"&amp;G25)</f>
        <v>6</v>
      </c>
      <c r="I25" s="2">
        <f>AVERAGEIF(A:A,A25,G:G)</f>
        <v>49.038571428571423</v>
      </c>
      <c r="J25" s="2">
        <f t="shared" si="0"/>
        <v>-7.9085714285714204</v>
      </c>
      <c r="K25" s="2">
        <f t="shared" si="1"/>
        <v>82.09142857142858</v>
      </c>
      <c r="L25" s="2">
        <f t="shared" si="2"/>
        <v>137.75623556743741</v>
      </c>
      <c r="M25" s="2">
        <f>SUMIF(A:A,A25,L:L)</f>
        <v>1747.3507713811759</v>
      </c>
      <c r="N25" s="3">
        <f t="shared" si="3"/>
        <v>7.8837196185027797E-2</v>
      </c>
      <c r="O25" s="6">
        <f t="shared" si="4"/>
        <v>12.684367892194432</v>
      </c>
      <c r="P25" s="3">
        <f t="shared" si="5"/>
        <v>7.8837196185027797E-2</v>
      </c>
      <c r="Q25" s="3">
        <f>IF(ISNUMBER(P25),SUMIF(A:A,A25,P:P),"")</f>
        <v>1</v>
      </c>
      <c r="R25" s="3">
        <f t="shared" si="6"/>
        <v>7.8837196185027797E-2</v>
      </c>
      <c r="S25" s="7">
        <f t="shared" si="7"/>
        <v>12.684367892194432</v>
      </c>
    </row>
    <row r="26" spans="1:19" x14ac:dyDescent="0.3">
      <c r="A26" s="1">
        <v>28</v>
      </c>
      <c r="B26" s="5">
        <v>0.79166666666666663</v>
      </c>
      <c r="C26" s="1" t="s">
        <v>19</v>
      </c>
      <c r="D26" s="1">
        <v>3</v>
      </c>
      <c r="E26" s="1">
        <v>3</v>
      </c>
      <c r="F26" s="1" t="s">
        <v>33</v>
      </c>
      <c r="G26" s="1">
        <v>36.770000000000003</v>
      </c>
      <c r="H26" s="1">
        <f>1+COUNTIFS(A:A,A26,G:G,"&gt;"&amp;G26)</f>
        <v>7</v>
      </c>
      <c r="I26" s="2">
        <f>AVERAGEIF(A:A,A26,G:G)</f>
        <v>49.038571428571423</v>
      </c>
      <c r="J26" s="2">
        <f t="shared" ref="J26:J56" si="8">G26-I26</f>
        <v>-12.26857142857142</v>
      </c>
      <c r="K26" s="2">
        <f t="shared" ref="K26:K56" si="9">90+J26</f>
        <v>77.73142857142858</v>
      </c>
      <c r="L26" s="2">
        <f t="shared" ref="L26:L56" si="10">EXP(0.06*K26)</f>
        <v>106.04735231186839</v>
      </c>
      <c r="M26" s="2">
        <f>SUMIF(A:A,A26,L:L)</f>
        <v>1747.3507713811759</v>
      </c>
      <c r="N26" s="3">
        <f t="shared" ref="N26:N56" si="11">L26/M26</f>
        <v>6.0690362833127273E-2</v>
      </c>
      <c r="O26" s="6">
        <f t="shared" ref="O26:O56" si="12">1/N26</f>
        <v>16.477080599263765</v>
      </c>
      <c r="P26" s="3">
        <f t="shared" ref="P26:P56" si="13">IF(O26&gt;21,"",N26)</f>
        <v>6.0690362833127273E-2</v>
      </c>
      <c r="Q26" s="3">
        <f>IF(ISNUMBER(P26),SUMIF(A:A,A26,P:P),"")</f>
        <v>1</v>
      </c>
      <c r="R26" s="3">
        <f t="shared" ref="R26:R56" si="14">IFERROR(P26*(1/Q26),"")</f>
        <v>6.0690362833127273E-2</v>
      </c>
      <c r="S26" s="7">
        <f t="shared" ref="S26:S56" si="15">IFERROR(1/R26,"")</f>
        <v>16.477080599263765</v>
      </c>
    </row>
    <row r="27" spans="1:19" x14ac:dyDescent="0.3">
      <c r="A27" s="1"/>
      <c r="B27" s="5"/>
      <c r="C27" s="1"/>
      <c r="D27" s="1"/>
      <c r="E27" s="1"/>
      <c r="F27" s="1"/>
      <c r="G27" s="1"/>
      <c r="H27" s="1"/>
      <c r="I27" s="2"/>
      <c r="J27" s="2"/>
      <c r="K27" s="2"/>
      <c r="L27" s="2"/>
      <c r="M27" s="2"/>
      <c r="N27" s="3"/>
      <c r="O27" s="6"/>
      <c r="P27" s="3"/>
      <c r="Q27" s="3"/>
      <c r="R27" s="3"/>
      <c r="S27" s="7"/>
    </row>
    <row r="28" spans="1:19" x14ac:dyDescent="0.3">
      <c r="A28" s="1">
        <v>30</v>
      </c>
      <c r="B28" s="5">
        <v>0.81944444444444453</v>
      </c>
      <c r="C28" s="1" t="s">
        <v>19</v>
      </c>
      <c r="D28" s="1">
        <v>4</v>
      </c>
      <c r="E28" s="1">
        <v>7</v>
      </c>
      <c r="F28" s="1" t="s">
        <v>44</v>
      </c>
      <c r="G28" s="1">
        <v>59.54</v>
      </c>
      <c r="H28" s="1">
        <f>1+COUNTIFS(A:A,A28,G:G,"&gt;"&amp;G28)</f>
        <v>1</v>
      </c>
      <c r="I28" s="2">
        <f>AVERAGEIF(A:A,A28,G:G)</f>
        <v>50.412222222222219</v>
      </c>
      <c r="J28" s="2">
        <f t="shared" si="8"/>
        <v>9.12777777777778</v>
      </c>
      <c r="K28" s="2">
        <f t="shared" si="9"/>
        <v>99.12777777777778</v>
      </c>
      <c r="L28" s="2">
        <f t="shared" si="10"/>
        <v>382.85895845312899</v>
      </c>
      <c r="M28" s="2">
        <f>SUMIF(A:A,A28,L:L)</f>
        <v>2245.1580323956946</v>
      </c>
      <c r="N28" s="3">
        <f t="shared" si="11"/>
        <v>0.17052650767955055</v>
      </c>
      <c r="O28" s="6">
        <f t="shared" si="12"/>
        <v>5.8641909319997145</v>
      </c>
      <c r="P28" s="3">
        <f t="shared" si="13"/>
        <v>0.17052650767955055</v>
      </c>
      <c r="Q28" s="3">
        <f>IF(ISNUMBER(P28),SUMIF(A:A,A28,P:P),"")</f>
        <v>0.97280887169338293</v>
      </c>
      <c r="R28" s="3">
        <f t="shared" si="14"/>
        <v>0.17529291995735249</v>
      </c>
      <c r="S28" s="7">
        <f t="shared" si="15"/>
        <v>5.7047369639532093</v>
      </c>
    </row>
    <row r="29" spans="1:19" x14ac:dyDescent="0.3">
      <c r="A29" s="1">
        <v>30</v>
      </c>
      <c r="B29" s="5">
        <v>0.81944444444444453</v>
      </c>
      <c r="C29" s="1" t="s">
        <v>19</v>
      </c>
      <c r="D29" s="1">
        <v>4</v>
      </c>
      <c r="E29" s="1">
        <v>4</v>
      </c>
      <c r="F29" s="1" t="s">
        <v>41</v>
      </c>
      <c r="G29" s="1">
        <v>59.44</v>
      </c>
      <c r="H29" s="1">
        <f>1+COUNTIFS(A:A,A29,G:G,"&gt;"&amp;G29)</f>
        <v>2</v>
      </c>
      <c r="I29" s="2">
        <f>AVERAGEIF(A:A,A29,G:G)</f>
        <v>50.412222222222219</v>
      </c>
      <c r="J29" s="2">
        <f t="shared" si="8"/>
        <v>9.0277777777777786</v>
      </c>
      <c r="K29" s="2">
        <f t="shared" si="9"/>
        <v>99.027777777777771</v>
      </c>
      <c r="L29" s="2">
        <f t="shared" si="10"/>
        <v>380.56868240138937</v>
      </c>
      <c r="M29" s="2">
        <f>SUMIF(A:A,A29,L:L)</f>
        <v>2245.1580323956946</v>
      </c>
      <c r="N29" s="3">
        <f t="shared" si="11"/>
        <v>0.16950641198085453</v>
      </c>
      <c r="O29" s="6">
        <f t="shared" si="12"/>
        <v>5.8994818444564112</v>
      </c>
      <c r="P29" s="3">
        <f t="shared" si="13"/>
        <v>0.16950641198085453</v>
      </c>
      <c r="Q29" s="3">
        <f>IF(ISNUMBER(P29),SUMIF(A:A,A29,P:P),"")</f>
        <v>0.97280887169338293</v>
      </c>
      <c r="R29" s="3">
        <f t="shared" si="14"/>
        <v>0.1742443114090769</v>
      </c>
      <c r="S29" s="7">
        <f t="shared" si="15"/>
        <v>5.7390682766812384</v>
      </c>
    </row>
    <row r="30" spans="1:19" x14ac:dyDescent="0.3">
      <c r="A30" s="1">
        <v>30</v>
      </c>
      <c r="B30" s="5">
        <v>0.81944444444444453</v>
      </c>
      <c r="C30" s="1" t="s">
        <v>19</v>
      </c>
      <c r="D30" s="1">
        <v>4</v>
      </c>
      <c r="E30" s="1">
        <v>5</v>
      </c>
      <c r="F30" s="1" t="s">
        <v>42</v>
      </c>
      <c r="G30" s="1">
        <v>57.48</v>
      </c>
      <c r="H30" s="1">
        <f>1+COUNTIFS(A:A,A30,G:G,"&gt;"&amp;G30)</f>
        <v>3</v>
      </c>
      <c r="I30" s="2">
        <f>AVERAGEIF(A:A,A30,G:G)</f>
        <v>50.412222222222219</v>
      </c>
      <c r="J30" s="2">
        <f t="shared" si="8"/>
        <v>7.0677777777777777</v>
      </c>
      <c r="K30" s="2">
        <f t="shared" si="9"/>
        <v>97.067777777777778</v>
      </c>
      <c r="L30" s="2">
        <f t="shared" si="10"/>
        <v>338.34519681357892</v>
      </c>
      <c r="M30" s="2">
        <f>SUMIF(A:A,A30,L:L)</f>
        <v>2245.1580323956946</v>
      </c>
      <c r="N30" s="3">
        <f t="shared" si="11"/>
        <v>0.15069994714472187</v>
      </c>
      <c r="O30" s="6">
        <f t="shared" si="12"/>
        <v>6.6357023937086632</v>
      </c>
      <c r="P30" s="3">
        <f t="shared" si="13"/>
        <v>0.15069994714472187</v>
      </c>
      <c r="Q30" s="3">
        <f>IF(ISNUMBER(P30),SUMIF(A:A,A30,P:P),"")</f>
        <v>0.97280887169338293</v>
      </c>
      <c r="R30" s="3">
        <f t="shared" si="14"/>
        <v>0.15491218422216507</v>
      </c>
      <c r="S30" s="7">
        <f t="shared" si="15"/>
        <v>6.4552701585168046</v>
      </c>
    </row>
    <row r="31" spans="1:19" x14ac:dyDescent="0.3">
      <c r="A31" s="1">
        <v>30</v>
      </c>
      <c r="B31" s="5">
        <v>0.81944444444444453</v>
      </c>
      <c r="C31" s="1" t="s">
        <v>19</v>
      </c>
      <c r="D31" s="1">
        <v>4</v>
      </c>
      <c r="E31" s="1">
        <v>3</v>
      </c>
      <c r="F31" s="1" t="s">
        <v>40</v>
      </c>
      <c r="G31" s="1">
        <v>54.09</v>
      </c>
      <c r="H31" s="1">
        <f>1+COUNTIFS(A:A,A31,G:G,"&gt;"&amp;G31)</f>
        <v>4</v>
      </c>
      <c r="I31" s="2">
        <f>AVERAGEIF(A:A,A31,G:G)</f>
        <v>50.412222222222219</v>
      </c>
      <c r="J31" s="2">
        <f t="shared" si="8"/>
        <v>3.6777777777777843</v>
      </c>
      <c r="K31" s="2">
        <f t="shared" si="9"/>
        <v>93.677777777777777</v>
      </c>
      <c r="L31" s="2">
        <f t="shared" si="10"/>
        <v>276.07337081265047</v>
      </c>
      <c r="M31" s="2">
        <f>SUMIF(A:A,A31,L:L)</f>
        <v>2245.1580323956946</v>
      </c>
      <c r="N31" s="3">
        <f t="shared" si="11"/>
        <v>0.12296389244282574</v>
      </c>
      <c r="O31" s="6">
        <f t="shared" si="12"/>
        <v>8.1324686469645382</v>
      </c>
      <c r="P31" s="3">
        <f t="shared" si="13"/>
        <v>0.12296389244282574</v>
      </c>
      <c r="Q31" s="3">
        <f>IF(ISNUMBER(P31),SUMIF(A:A,A31,P:P),"")</f>
        <v>0.97280887169338293</v>
      </c>
      <c r="R31" s="3">
        <f t="shared" si="14"/>
        <v>0.12640087484891113</v>
      </c>
      <c r="S31" s="7">
        <f t="shared" si="15"/>
        <v>7.9113376485353841</v>
      </c>
    </row>
    <row r="32" spans="1:19" x14ac:dyDescent="0.3">
      <c r="A32" s="1">
        <v>30</v>
      </c>
      <c r="B32" s="5">
        <v>0.81944444444444453</v>
      </c>
      <c r="C32" s="1" t="s">
        <v>19</v>
      </c>
      <c r="D32" s="1">
        <v>4</v>
      </c>
      <c r="E32" s="1">
        <v>1</v>
      </c>
      <c r="F32" s="1" t="s">
        <v>38</v>
      </c>
      <c r="G32" s="1">
        <v>52.92</v>
      </c>
      <c r="H32" s="1">
        <f>1+COUNTIFS(A:A,A32,G:G,"&gt;"&amp;G32)</f>
        <v>5</v>
      </c>
      <c r="I32" s="2">
        <f>AVERAGEIF(A:A,A32,G:G)</f>
        <v>50.412222222222219</v>
      </c>
      <c r="J32" s="2">
        <f t="shared" si="8"/>
        <v>2.5077777777777825</v>
      </c>
      <c r="K32" s="2">
        <f t="shared" si="9"/>
        <v>92.50777777777779</v>
      </c>
      <c r="L32" s="2">
        <f t="shared" si="10"/>
        <v>257.35762811320018</v>
      </c>
      <c r="M32" s="2">
        <f>SUMIF(A:A,A32,L:L)</f>
        <v>2245.1580323956946</v>
      </c>
      <c r="N32" s="3">
        <f t="shared" si="11"/>
        <v>0.11462784552345603</v>
      </c>
      <c r="O32" s="6">
        <f t="shared" si="12"/>
        <v>8.7238837599488193</v>
      </c>
      <c r="P32" s="3">
        <f t="shared" si="13"/>
        <v>0.11462784552345603</v>
      </c>
      <c r="Q32" s="3">
        <f>IF(ISNUMBER(P32),SUMIF(A:A,A32,P:P),"")</f>
        <v>0.97280887169338293</v>
      </c>
      <c r="R32" s="3">
        <f t="shared" si="14"/>
        <v>0.11783182581787278</v>
      </c>
      <c r="S32" s="7">
        <f t="shared" si="15"/>
        <v>8.4866715173000369</v>
      </c>
    </row>
    <row r="33" spans="1:19" x14ac:dyDescent="0.3">
      <c r="A33" s="1">
        <v>30</v>
      </c>
      <c r="B33" s="5">
        <v>0.81944444444444453</v>
      </c>
      <c r="C33" s="1" t="s">
        <v>19</v>
      </c>
      <c r="D33" s="1">
        <v>4</v>
      </c>
      <c r="E33" s="1">
        <v>2</v>
      </c>
      <c r="F33" s="1" t="s">
        <v>39</v>
      </c>
      <c r="G33" s="1">
        <v>49.29</v>
      </c>
      <c r="H33" s="1">
        <f>1+COUNTIFS(A:A,A33,G:G,"&gt;"&amp;G33)</f>
        <v>6</v>
      </c>
      <c r="I33" s="2">
        <f>AVERAGEIF(A:A,A33,G:G)</f>
        <v>50.412222222222219</v>
      </c>
      <c r="J33" s="2">
        <f t="shared" si="8"/>
        <v>-1.12222222222222</v>
      </c>
      <c r="K33" s="2">
        <f t="shared" si="9"/>
        <v>88.87777777777778</v>
      </c>
      <c r="L33" s="2">
        <f t="shared" si="10"/>
        <v>206.98921007529205</v>
      </c>
      <c r="M33" s="2">
        <f>SUMIF(A:A,A33,L:L)</f>
        <v>2245.1580323956946</v>
      </c>
      <c r="N33" s="3">
        <f t="shared" si="11"/>
        <v>9.2193603785843237E-2</v>
      </c>
      <c r="O33" s="6">
        <f t="shared" si="12"/>
        <v>10.846739458443372</v>
      </c>
      <c r="P33" s="3">
        <f t="shared" si="13"/>
        <v>9.2193603785843237E-2</v>
      </c>
      <c r="Q33" s="3">
        <f>IF(ISNUMBER(P33),SUMIF(A:A,A33,P:P),"")</f>
        <v>0.97280887169338293</v>
      </c>
      <c r="R33" s="3">
        <f t="shared" si="14"/>
        <v>9.4770521187127393E-2</v>
      </c>
      <c r="S33" s="7">
        <f t="shared" si="15"/>
        <v>10.55180437412039</v>
      </c>
    </row>
    <row r="34" spans="1:19" x14ac:dyDescent="0.3">
      <c r="A34" s="1">
        <v>30</v>
      </c>
      <c r="B34" s="5">
        <v>0.81944444444444453</v>
      </c>
      <c r="C34" s="1" t="s">
        <v>19</v>
      </c>
      <c r="D34" s="1">
        <v>4</v>
      </c>
      <c r="E34" s="1">
        <v>6</v>
      </c>
      <c r="F34" s="1" t="s">
        <v>43</v>
      </c>
      <c r="G34" s="1">
        <v>47.81</v>
      </c>
      <c r="H34" s="1">
        <f>1+COUNTIFS(A:A,A34,G:G,"&gt;"&amp;G34)</f>
        <v>7</v>
      </c>
      <c r="I34" s="2">
        <f>AVERAGEIF(A:A,A34,G:G)</f>
        <v>50.412222222222219</v>
      </c>
      <c r="J34" s="2">
        <f t="shared" si="8"/>
        <v>-2.6022222222222169</v>
      </c>
      <c r="K34" s="2">
        <f t="shared" si="9"/>
        <v>87.397777777777776</v>
      </c>
      <c r="L34" s="2">
        <f t="shared" si="10"/>
        <v>189.40103903509205</v>
      </c>
      <c r="M34" s="2">
        <f>SUMIF(A:A,A34,L:L)</f>
        <v>2245.1580323956946</v>
      </c>
      <c r="N34" s="3">
        <f t="shared" si="11"/>
        <v>8.4359780604393267E-2</v>
      </c>
      <c r="O34" s="6">
        <f t="shared" si="12"/>
        <v>11.85399005113015</v>
      </c>
      <c r="P34" s="3">
        <f t="shared" si="13"/>
        <v>8.4359780604393267E-2</v>
      </c>
      <c r="Q34" s="3">
        <f>IF(ISNUMBER(P34),SUMIF(A:A,A34,P:P),"")</f>
        <v>0.97280887169338293</v>
      </c>
      <c r="R34" s="3">
        <f t="shared" si="14"/>
        <v>8.6717733625873442E-2</v>
      </c>
      <c r="S34" s="7">
        <f t="shared" si="15"/>
        <v>11.531666686704506</v>
      </c>
    </row>
    <row r="35" spans="1:19" x14ac:dyDescent="0.3">
      <c r="A35" s="1">
        <v>30</v>
      </c>
      <c r="B35" s="5">
        <v>0.81944444444444453</v>
      </c>
      <c r="C35" s="1" t="s">
        <v>19</v>
      </c>
      <c r="D35" s="1">
        <v>4</v>
      </c>
      <c r="E35" s="1">
        <v>9</v>
      </c>
      <c r="F35" s="1" t="s">
        <v>46</v>
      </c>
      <c r="G35" s="1">
        <v>44.2</v>
      </c>
      <c r="H35" s="1">
        <f>1+COUNTIFS(A:A,A35,G:G,"&gt;"&amp;G35)</f>
        <v>8</v>
      </c>
      <c r="I35" s="2">
        <f>AVERAGEIF(A:A,A35,G:G)</f>
        <v>50.412222222222219</v>
      </c>
      <c r="J35" s="2">
        <f t="shared" si="8"/>
        <v>-6.2122222222222163</v>
      </c>
      <c r="K35" s="2">
        <f t="shared" si="9"/>
        <v>83.787777777777791</v>
      </c>
      <c r="L35" s="2">
        <f t="shared" si="10"/>
        <v>152.5155665638591</v>
      </c>
      <c r="M35" s="2">
        <f>SUMIF(A:A,A35,L:L)</f>
        <v>2245.1580323956946</v>
      </c>
      <c r="N35" s="3">
        <f t="shared" si="11"/>
        <v>6.7930882531737624E-2</v>
      </c>
      <c r="O35" s="6">
        <f t="shared" si="12"/>
        <v>14.720845110952229</v>
      </c>
      <c r="P35" s="3">
        <f t="shared" si="13"/>
        <v>6.7930882531737624E-2</v>
      </c>
      <c r="Q35" s="3">
        <f>IF(ISNUMBER(P35),SUMIF(A:A,A35,P:P),"")</f>
        <v>0.97280887169338293</v>
      </c>
      <c r="R35" s="3">
        <f t="shared" si="14"/>
        <v>6.9829628931620785E-2</v>
      </c>
      <c r="S35" s="7">
        <f t="shared" si="15"/>
        <v>14.320568722758491</v>
      </c>
    </row>
    <row r="36" spans="1:19" x14ac:dyDescent="0.3">
      <c r="A36" s="1">
        <v>30</v>
      </c>
      <c r="B36" s="5">
        <v>0.81944444444444453</v>
      </c>
      <c r="C36" s="1" t="s">
        <v>19</v>
      </c>
      <c r="D36" s="1">
        <v>4</v>
      </c>
      <c r="E36" s="1">
        <v>8</v>
      </c>
      <c r="F36" s="1" t="s">
        <v>45</v>
      </c>
      <c r="G36" s="1">
        <v>28.94</v>
      </c>
      <c r="H36" s="1">
        <f>1+COUNTIFS(A:A,A36,G:G,"&gt;"&amp;G36)</f>
        <v>9</v>
      </c>
      <c r="I36" s="2">
        <f>AVERAGEIF(A:A,A36,G:G)</f>
        <v>50.412222222222219</v>
      </c>
      <c r="J36" s="2">
        <f t="shared" si="8"/>
        <v>-21.472222222222218</v>
      </c>
      <c r="K36" s="2">
        <f t="shared" si="9"/>
        <v>68.527777777777786</v>
      </c>
      <c r="L36" s="2">
        <f t="shared" si="10"/>
        <v>61.04838012750352</v>
      </c>
      <c r="M36" s="2">
        <f>SUMIF(A:A,A36,L:L)</f>
        <v>2245.1580323956946</v>
      </c>
      <c r="N36" s="3">
        <f t="shared" si="11"/>
        <v>2.7191128306617188E-2</v>
      </c>
      <c r="O36" s="6">
        <f t="shared" si="12"/>
        <v>36.776701162365583</v>
      </c>
      <c r="P36" s="3" t="str">
        <f t="shared" si="13"/>
        <v/>
      </c>
      <c r="Q36" s="3" t="str">
        <f>IF(ISNUMBER(P36),SUMIF(A:A,A36,P:P),"")</f>
        <v/>
      </c>
      <c r="R36" s="3" t="str">
        <f t="shared" si="14"/>
        <v/>
      </c>
      <c r="S36" s="7" t="str">
        <f t="shared" si="15"/>
        <v/>
      </c>
    </row>
    <row r="37" spans="1:19" x14ac:dyDescent="0.3">
      <c r="A37" s="1"/>
      <c r="B37" s="5"/>
      <c r="C37" s="1"/>
      <c r="D37" s="1"/>
      <c r="E37" s="1"/>
      <c r="F37" s="1"/>
      <c r="G37" s="1"/>
      <c r="H37" s="1"/>
      <c r="I37" s="2"/>
      <c r="J37" s="2"/>
      <c r="K37" s="2"/>
      <c r="L37" s="2"/>
      <c r="M37" s="2"/>
      <c r="N37" s="3"/>
      <c r="O37" s="6"/>
      <c r="P37" s="3"/>
      <c r="Q37" s="3"/>
      <c r="R37" s="3"/>
      <c r="S37" s="7"/>
    </row>
    <row r="38" spans="1:19" x14ac:dyDescent="0.3">
      <c r="A38" s="1">
        <v>32</v>
      </c>
      <c r="B38" s="5">
        <v>0.84722222222222221</v>
      </c>
      <c r="C38" s="1" t="s">
        <v>19</v>
      </c>
      <c r="D38" s="1">
        <v>5</v>
      </c>
      <c r="E38" s="1">
        <v>5</v>
      </c>
      <c r="F38" s="1" t="s">
        <v>50</v>
      </c>
      <c r="G38" s="1">
        <v>70.17</v>
      </c>
      <c r="H38" s="1">
        <f>1+COUNTIFS(A:A,A38,G:G,"&gt;"&amp;G38)</f>
        <v>1</v>
      </c>
      <c r="I38" s="2">
        <f>AVERAGEIF(A:A,A38,G:G)</f>
        <v>50.990000000000009</v>
      </c>
      <c r="J38" s="2">
        <f t="shared" si="8"/>
        <v>19.179999999999993</v>
      </c>
      <c r="K38" s="2">
        <f t="shared" si="9"/>
        <v>109.17999999999999</v>
      </c>
      <c r="L38" s="2">
        <f t="shared" si="10"/>
        <v>699.8037929727542</v>
      </c>
      <c r="M38" s="2">
        <f>SUMIF(A:A,A38,L:L)</f>
        <v>2061.1941645843344</v>
      </c>
      <c r="N38" s="3">
        <f t="shared" si="11"/>
        <v>0.33951376585324189</v>
      </c>
      <c r="O38" s="6">
        <f t="shared" si="12"/>
        <v>2.9453886721997002</v>
      </c>
      <c r="P38" s="3">
        <f t="shared" si="13"/>
        <v>0.33951376585324189</v>
      </c>
      <c r="Q38" s="3">
        <f>IF(ISNUMBER(P38),SUMIF(A:A,A38,P:P),"")</f>
        <v>1</v>
      </c>
      <c r="R38" s="3">
        <f t="shared" si="14"/>
        <v>0.33951376585324189</v>
      </c>
      <c r="S38" s="7">
        <f t="shared" si="15"/>
        <v>2.9453886721997002</v>
      </c>
    </row>
    <row r="39" spans="1:19" x14ac:dyDescent="0.3">
      <c r="A39" s="1">
        <v>32</v>
      </c>
      <c r="B39" s="5">
        <v>0.84722222222222221</v>
      </c>
      <c r="C39" s="1" t="s">
        <v>19</v>
      </c>
      <c r="D39" s="1">
        <v>5</v>
      </c>
      <c r="E39" s="1">
        <v>1</v>
      </c>
      <c r="F39" s="1" t="s">
        <v>47</v>
      </c>
      <c r="G39" s="1">
        <v>55</v>
      </c>
      <c r="H39" s="1">
        <f>1+COUNTIFS(A:A,A39,G:G,"&gt;"&amp;G39)</f>
        <v>2</v>
      </c>
      <c r="I39" s="2">
        <f>AVERAGEIF(A:A,A39,G:G)</f>
        <v>50.990000000000009</v>
      </c>
      <c r="J39" s="2">
        <f t="shared" si="8"/>
        <v>4.0099999999999909</v>
      </c>
      <c r="K39" s="2">
        <f t="shared" si="9"/>
        <v>94.009999999999991</v>
      </c>
      <c r="L39" s="2">
        <f t="shared" si="10"/>
        <v>281.63164677978858</v>
      </c>
      <c r="M39" s="2">
        <f>SUMIF(A:A,A39,L:L)</f>
        <v>2061.1941645843344</v>
      </c>
      <c r="N39" s="3">
        <f t="shared" si="11"/>
        <v>0.13663518537885203</v>
      </c>
      <c r="O39" s="6">
        <f t="shared" si="12"/>
        <v>7.3187590533673541</v>
      </c>
      <c r="P39" s="3">
        <f t="shared" si="13"/>
        <v>0.13663518537885203</v>
      </c>
      <c r="Q39" s="3">
        <f>IF(ISNUMBER(P39),SUMIF(A:A,A39,P:P),"")</f>
        <v>1</v>
      </c>
      <c r="R39" s="3">
        <f t="shared" si="14"/>
        <v>0.13663518537885203</v>
      </c>
      <c r="S39" s="7">
        <f t="shared" si="15"/>
        <v>7.3187590533673541</v>
      </c>
    </row>
    <row r="40" spans="1:19" x14ac:dyDescent="0.3">
      <c r="A40" s="1">
        <v>32</v>
      </c>
      <c r="B40" s="5">
        <v>0.84722222222222221</v>
      </c>
      <c r="C40" s="1" t="s">
        <v>19</v>
      </c>
      <c r="D40" s="1">
        <v>5</v>
      </c>
      <c r="E40" s="1">
        <v>7</v>
      </c>
      <c r="F40" s="1" t="s">
        <v>52</v>
      </c>
      <c r="G40" s="1">
        <v>51.45</v>
      </c>
      <c r="H40" s="1">
        <f>1+COUNTIFS(A:A,A40,G:G,"&gt;"&amp;G40)</f>
        <v>3</v>
      </c>
      <c r="I40" s="2">
        <f>AVERAGEIF(A:A,A40,G:G)</f>
        <v>50.990000000000009</v>
      </c>
      <c r="J40" s="2">
        <f t="shared" si="8"/>
        <v>0.45999999999999375</v>
      </c>
      <c r="K40" s="2">
        <f t="shared" si="9"/>
        <v>90.46</v>
      </c>
      <c r="L40" s="2">
        <f t="shared" si="10"/>
        <v>227.60234377947236</v>
      </c>
      <c r="M40" s="2">
        <f>SUMIF(A:A,A40,L:L)</f>
        <v>2061.1941645843344</v>
      </c>
      <c r="N40" s="3">
        <f t="shared" si="11"/>
        <v>0.11042256362363184</v>
      </c>
      <c r="O40" s="6">
        <f t="shared" si="12"/>
        <v>9.0561201187869109</v>
      </c>
      <c r="P40" s="3">
        <f t="shared" si="13"/>
        <v>0.11042256362363184</v>
      </c>
      <c r="Q40" s="3">
        <f>IF(ISNUMBER(P40),SUMIF(A:A,A40,P:P),"")</f>
        <v>1</v>
      </c>
      <c r="R40" s="3">
        <f t="shared" si="14"/>
        <v>0.11042256362363184</v>
      </c>
      <c r="S40" s="7">
        <f t="shared" si="15"/>
        <v>9.0561201187869109</v>
      </c>
    </row>
    <row r="41" spans="1:19" x14ac:dyDescent="0.3">
      <c r="A41" s="1">
        <v>32</v>
      </c>
      <c r="B41" s="5">
        <v>0.84722222222222221</v>
      </c>
      <c r="C41" s="1" t="s">
        <v>19</v>
      </c>
      <c r="D41" s="1">
        <v>5</v>
      </c>
      <c r="E41" s="1">
        <v>4</v>
      </c>
      <c r="F41" s="1" t="s">
        <v>49</v>
      </c>
      <c r="G41" s="1">
        <v>51.37</v>
      </c>
      <c r="H41" s="1">
        <f>1+COUNTIFS(A:A,A41,G:G,"&gt;"&amp;G41)</f>
        <v>4</v>
      </c>
      <c r="I41" s="2">
        <f>AVERAGEIF(A:A,A41,G:G)</f>
        <v>50.990000000000009</v>
      </c>
      <c r="J41" s="2">
        <f t="shared" si="8"/>
        <v>0.37999999999998835</v>
      </c>
      <c r="K41" s="2">
        <f t="shared" si="9"/>
        <v>90.38</v>
      </c>
      <c r="L41" s="2">
        <f t="shared" si="10"/>
        <v>226.51247031819435</v>
      </c>
      <c r="M41" s="2">
        <f>SUMIF(A:A,A41,L:L)</f>
        <v>2061.1941645843344</v>
      </c>
      <c r="N41" s="3">
        <f t="shared" si="11"/>
        <v>0.10989380535330276</v>
      </c>
      <c r="O41" s="6">
        <f t="shared" si="12"/>
        <v>9.0996939889837556</v>
      </c>
      <c r="P41" s="3">
        <f t="shared" si="13"/>
        <v>0.10989380535330276</v>
      </c>
      <c r="Q41" s="3">
        <f>IF(ISNUMBER(P41),SUMIF(A:A,A41,P:P),"")</f>
        <v>1</v>
      </c>
      <c r="R41" s="3">
        <f t="shared" si="14"/>
        <v>0.10989380535330276</v>
      </c>
      <c r="S41" s="7">
        <f t="shared" si="15"/>
        <v>9.0996939889837556</v>
      </c>
    </row>
    <row r="42" spans="1:19" x14ac:dyDescent="0.3">
      <c r="A42" s="1">
        <v>32</v>
      </c>
      <c r="B42" s="5">
        <v>0.84722222222222221</v>
      </c>
      <c r="C42" s="1" t="s">
        <v>19</v>
      </c>
      <c r="D42" s="1">
        <v>5</v>
      </c>
      <c r="E42" s="1">
        <v>3</v>
      </c>
      <c r="F42" s="1" t="s">
        <v>48</v>
      </c>
      <c r="G42" s="1">
        <v>49.44</v>
      </c>
      <c r="H42" s="1">
        <f>1+COUNTIFS(A:A,A42,G:G,"&gt;"&amp;G42)</f>
        <v>5</v>
      </c>
      <c r="I42" s="2">
        <f>AVERAGEIF(A:A,A42,G:G)</f>
        <v>50.990000000000009</v>
      </c>
      <c r="J42" s="2">
        <f t="shared" si="8"/>
        <v>-1.5500000000000114</v>
      </c>
      <c r="K42" s="2">
        <f t="shared" si="9"/>
        <v>88.449999999999989</v>
      </c>
      <c r="L42" s="2">
        <f t="shared" si="10"/>
        <v>201.74408736911727</v>
      </c>
      <c r="M42" s="2">
        <f>SUMIF(A:A,A42,L:L)</f>
        <v>2061.1941645843344</v>
      </c>
      <c r="N42" s="3">
        <f t="shared" si="11"/>
        <v>9.7877284360448152E-2</v>
      </c>
      <c r="O42" s="6">
        <f t="shared" si="12"/>
        <v>10.216875207911841</v>
      </c>
      <c r="P42" s="3">
        <f t="shared" si="13"/>
        <v>9.7877284360448152E-2</v>
      </c>
      <c r="Q42" s="3">
        <f>IF(ISNUMBER(P42),SUMIF(A:A,A42,P:P),"")</f>
        <v>1</v>
      </c>
      <c r="R42" s="3">
        <f t="shared" si="14"/>
        <v>9.7877284360448152E-2</v>
      </c>
      <c r="S42" s="7">
        <f t="shared" si="15"/>
        <v>10.216875207911841</v>
      </c>
    </row>
    <row r="43" spans="1:19" x14ac:dyDescent="0.3">
      <c r="A43" s="1">
        <v>32</v>
      </c>
      <c r="B43" s="5">
        <v>0.84722222222222221</v>
      </c>
      <c r="C43" s="1" t="s">
        <v>19</v>
      </c>
      <c r="D43" s="1">
        <v>5</v>
      </c>
      <c r="E43" s="1">
        <v>8</v>
      </c>
      <c r="F43" s="1" t="s">
        <v>53</v>
      </c>
      <c r="G43" s="1">
        <v>44.11</v>
      </c>
      <c r="H43" s="1">
        <f>1+COUNTIFS(A:A,A43,G:G,"&gt;"&amp;G43)</f>
        <v>6</v>
      </c>
      <c r="I43" s="2">
        <f>AVERAGEIF(A:A,A43,G:G)</f>
        <v>50.990000000000009</v>
      </c>
      <c r="J43" s="2">
        <f t="shared" si="8"/>
        <v>-6.8800000000000097</v>
      </c>
      <c r="K43" s="2">
        <f t="shared" si="9"/>
        <v>83.11999999999999</v>
      </c>
      <c r="L43" s="2">
        <f t="shared" si="10"/>
        <v>146.52557696347159</v>
      </c>
      <c r="M43" s="2">
        <f>SUMIF(A:A,A43,L:L)</f>
        <v>2061.1941645843344</v>
      </c>
      <c r="N43" s="3">
        <f t="shared" si="11"/>
        <v>7.108771191044988E-2</v>
      </c>
      <c r="O43" s="6">
        <f t="shared" si="12"/>
        <v>14.067128806448476</v>
      </c>
      <c r="P43" s="3">
        <f t="shared" si="13"/>
        <v>7.108771191044988E-2</v>
      </c>
      <c r="Q43" s="3">
        <f>IF(ISNUMBER(P43),SUMIF(A:A,A43,P:P),"")</f>
        <v>1</v>
      </c>
      <c r="R43" s="3">
        <f t="shared" si="14"/>
        <v>7.108771191044988E-2</v>
      </c>
      <c r="S43" s="7">
        <f t="shared" si="15"/>
        <v>14.067128806448476</v>
      </c>
    </row>
    <row r="44" spans="1:19" x14ac:dyDescent="0.3">
      <c r="A44" s="1">
        <v>32</v>
      </c>
      <c r="B44" s="5">
        <v>0.84722222222222221</v>
      </c>
      <c r="C44" s="1" t="s">
        <v>19</v>
      </c>
      <c r="D44" s="1">
        <v>5</v>
      </c>
      <c r="E44" s="1">
        <v>6</v>
      </c>
      <c r="F44" s="1" t="s">
        <v>51</v>
      </c>
      <c r="G44" s="1">
        <v>43.54</v>
      </c>
      <c r="H44" s="1">
        <f>1+COUNTIFS(A:A,A44,G:G,"&gt;"&amp;G44)</f>
        <v>7</v>
      </c>
      <c r="I44" s="2">
        <f>AVERAGEIF(A:A,A44,G:G)</f>
        <v>50.990000000000009</v>
      </c>
      <c r="J44" s="2">
        <f t="shared" si="8"/>
        <v>-7.4500000000000099</v>
      </c>
      <c r="K44" s="2">
        <f t="shared" si="9"/>
        <v>82.549999999999983</v>
      </c>
      <c r="L44" s="2">
        <f t="shared" si="10"/>
        <v>141.59912473634282</v>
      </c>
      <c r="M44" s="2">
        <f>SUMIF(A:A,A44,L:L)</f>
        <v>2061.1941645843344</v>
      </c>
      <c r="N44" s="3">
        <f t="shared" si="11"/>
        <v>6.8697615765324099E-2</v>
      </c>
      <c r="O44" s="6">
        <f t="shared" si="12"/>
        <v>14.556545942090196</v>
      </c>
      <c r="P44" s="3">
        <f t="shared" si="13"/>
        <v>6.8697615765324099E-2</v>
      </c>
      <c r="Q44" s="3">
        <f>IF(ISNUMBER(P44),SUMIF(A:A,A44,P:P),"")</f>
        <v>1</v>
      </c>
      <c r="R44" s="3">
        <f t="shared" si="14"/>
        <v>6.8697615765324099E-2</v>
      </c>
      <c r="S44" s="7">
        <f t="shared" si="15"/>
        <v>14.556545942090196</v>
      </c>
    </row>
    <row r="45" spans="1:19" x14ac:dyDescent="0.3">
      <c r="A45" s="1">
        <v>32</v>
      </c>
      <c r="B45" s="5">
        <v>0.84722222222222221</v>
      </c>
      <c r="C45" s="1" t="s">
        <v>19</v>
      </c>
      <c r="D45" s="1">
        <v>5</v>
      </c>
      <c r="E45" s="1">
        <v>9</v>
      </c>
      <c r="F45" s="1" t="s">
        <v>54</v>
      </c>
      <c r="G45" s="1">
        <v>42.84</v>
      </c>
      <c r="H45" s="1">
        <f>1+COUNTIFS(A:A,A45,G:G,"&gt;"&amp;G45)</f>
        <v>8</v>
      </c>
      <c r="I45" s="2">
        <f>AVERAGEIF(A:A,A45,G:G)</f>
        <v>50.990000000000009</v>
      </c>
      <c r="J45" s="2">
        <f t="shared" si="8"/>
        <v>-8.1500000000000057</v>
      </c>
      <c r="K45" s="2">
        <f t="shared" si="9"/>
        <v>81.849999999999994</v>
      </c>
      <c r="L45" s="2">
        <f t="shared" si="10"/>
        <v>135.77512166519304</v>
      </c>
      <c r="M45" s="2">
        <f>SUMIF(A:A,A45,L:L)</f>
        <v>2061.1941645843344</v>
      </c>
      <c r="N45" s="3">
        <f t="shared" si="11"/>
        <v>6.5872067754749242E-2</v>
      </c>
      <c r="O45" s="6">
        <f t="shared" si="12"/>
        <v>15.180941392687677</v>
      </c>
      <c r="P45" s="3">
        <f t="shared" si="13"/>
        <v>6.5872067754749242E-2</v>
      </c>
      <c r="Q45" s="3">
        <f>IF(ISNUMBER(P45),SUMIF(A:A,A45,P:P),"")</f>
        <v>1</v>
      </c>
      <c r="R45" s="3">
        <f t="shared" si="14"/>
        <v>6.5872067754749242E-2</v>
      </c>
      <c r="S45" s="7">
        <f t="shared" si="15"/>
        <v>15.180941392687677</v>
      </c>
    </row>
    <row r="46" spans="1:19" x14ac:dyDescent="0.3">
      <c r="A46" s="1"/>
      <c r="B46" s="5"/>
      <c r="C46" s="1"/>
      <c r="D46" s="1"/>
      <c r="E46" s="1"/>
      <c r="F46" s="1"/>
      <c r="G46" s="1"/>
      <c r="H46" s="1"/>
      <c r="I46" s="2"/>
      <c r="J46" s="2"/>
      <c r="K46" s="2"/>
      <c r="L46" s="2"/>
      <c r="M46" s="2"/>
      <c r="N46" s="3"/>
      <c r="O46" s="6"/>
      <c r="P46" s="3"/>
      <c r="Q46" s="3"/>
      <c r="R46" s="3"/>
      <c r="S46" s="7"/>
    </row>
    <row r="47" spans="1:19" x14ac:dyDescent="0.3">
      <c r="A47" s="1">
        <v>34</v>
      </c>
      <c r="B47" s="5">
        <v>0.875</v>
      </c>
      <c r="C47" s="1" t="s">
        <v>19</v>
      </c>
      <c r="D47" s="1">
        <v>6</v>
      </c>
      <c r="E47" s="1">
        <v>5</v>
      </c>
      <c r="F47" s="1" t="s">
        <v>59</v>
      </c>
      <c r="G47" s="1">
        <v>64.62</v>
      </c>
      <c r="H47" s="1">
        <f>1+COUNTIFS(A:A,A47,G:G,"&gt;"&amp;G47)</f>
        <v>1</v>
      </c>
      <c r="I47" s="2">
        <f>AVERAGEIF(A:A,A47,G:G)</f>
        <v>52.284285714285716</v>
      </c>
      <c r="J47" s="2">
        <f t="shared" si="8"/>
        <v>12.335714285714289</v>
      </c>
      <c r="K47" s="2">
        <f t="shared" si="9"/>
        <v>102.33571428571429</v>
      </c>
      <c r="L47" s="2">
        <f t="shared" si="10"/>
        <v>464.1198689620079</v>
      </c>
      <c r="M47" s="2">
        <f>SUMIF(A:A,A47,L:L)</f>
        <v>2004.4877530261658</v>
      </c>
      <c r="N47" s="3">
        <f t="shared" si="11"/>
        <v>0.23154038644602756</v>
      </c>
      <c r="O47" s="6">
        <f t="shared" si="12"/>
        <v>4.3189009716587892</v>
      </c>
      <c r="P47" s="3">
        <f t="shared" si="13"/>
        <v>0.23154038644602756</v>
      </c>
      <c r="Q47" s="3">
        <f>IF(ISNUMBER(P47),SUMIF(A:A,A47,P:P),"")</f>
        <v>0.98553756911205392</v>
      </c>
      <c r="R47" s="3">
        <f t="shared" si="14"/>
        <v>0.23493816339709911</v>
      </c>
      <c r="S47" s="7">
        <f t="shared" si="15"/>
        <v>4.2564391648442905</v>
      </c>
    </row>
    <row r="48" spans="1:19" x14ac:dyDescent="0.3">
      <c r="A48" s="1">
        <v>34</v>
      </c>
      <c r="B48" s="5">
        <v>0.875</v>
      </c>
      <c r="C48" s="1" t="s">
        <v>19</v>
      </c>
      <c r="D48" s="1">
        <v>6</v>
      </c>
      <c r="E48" s="1">
        <v>7</v>
      </c>
      <c r="F48" s="1" t="s">
        <v>61</v>
      </c>
      <c r="G48" s="1">
        <v>62.93</v>
      </c>
      <c r="H48" s="1">
        <f>1+COUNTIFS(A:A,A48,G:G,"&gt;"&amp;G48)</f>
        <v>2</v>
      </c>
      <c r="I48" s="2">
        <f>AVERAGEIF(A:A,A48,G:G)</f>
        <v>52.284285714285716</v>
      </c>
      <c r="J48" s="2">
        <f t="shared" si="8"/>
        <v>10.645714285714284</v>
      </c>
      <c r="K48" s="2">
        <f t="shared" si="9"/>
        <v>100.64571428571429</v>
      </c>
      <c r="L48" s="2">
        <f t="shared" si="10"/>
        <v>419.36550101929618</v>
      </c>
      <c r="M48" s="2">
        <f>SUMIF(A:A,A48,L:L)</f>
        <v>2004.4877530261658</v>
      </c>
      <c r="N48" s="3">
        <f t="shared" si="11"/>
        <v>0.20921330169574848</v>
      </c>
      <c r="O48" s="6">
        <f t="shared" si="12"/>
        <v>4.7798108050235957</v>
      </c>
      <c r="P48" s="3">
        <f t="shared" si="13"/>
        <v>0.20921330169574848</v>
      </c>
      <c r="Q48" s="3">
        <f>IF(ISNUMBER(P48),SUMIF(A:A,A48,P:P),"")</f>
        <v>0.98553756911205392</v>
      </c>
      <c r="R48" s="3">
        <f t="shared" si="14"/>
        <v>0.21228343622074675</v>
      </c>
      <c r="S48" s="7">
        <f t="shared" si="15"/>
        <v>4.7106831215984846</v>
      </c>
    </row>
    <row r="49" spans="1:19" x14ac:dyDescent="0.3">
      <c r="A49" s="1">
        <v>34</v>
      </c>
      <c r="B49" s="5">
        <v>0.875</v>
      </c>
      <c r="C49" s="1" t="s">
        <v>19</v>
      </c>
      <c r="D49" s="1">
        <v>6</v>
      </c>
      <c r="E49" s="1">
        <v>1</v>
      </c>
      <c r="F49" s="1" t="s">
        <v>55</v>
      </c>
      <c r="G49" s="1">
        <v>61.57</v>
      </c>
      <c r="H49" s="1">
        <f>1+COUNTIFS(A:A,A49,G:G,"&gt;"&amp;G49)</f>
        <v>3</v>
      </c>
      <c r="I49" s="2">
        <f>AVERAGEIF(A:A,A49,G:G)</f>
        <v>52.284285714285716</v>
      </c>
      <c r="J49" s="2">
        <f t="shared" si="8"/>
        <v>9.2857142857142847</v>
      </c>
      <c r="K49" s="2">
        <f t="shared" si="9"/>
        <v>99.285714285714278</v>
      </c>
      <c r="L49" s="2">
        <f t="shared" si="10"/>
        <v>386.50424731643136</v>
      </c>
      <c r="M49" s="2">
        <f>SUMIF(A:A,A49,L:L)</f>
        <v>2004.4877530261658</v>
      </c>
      <c r="N49" s="3">
        <f t="shared" si="11"/>
        <v>0.19281946059931157</v>
      </c>
      <c r="O49" s="6">
        <f t="shared" si="12"/>
        <v>5.1861985138421778</v>
      </c>
      <c r="P49" s="3">
        <f t="shared" si="13"/>
        <v>0.19281946059931157</v>
      </c>
      <c r="Q49" s="3">
        <f>IF(ISNUMBER(P49),SUMIF(A:A,A49,P:P),"")</f>
        <v>0.98553756911205392</v>
      </c>
      <c r="R49" s="3">
        <f t="shared" si="14"/>
        <v>0.19564902104446141</v>
      </c>
      <c r="S49" s="7">
        <f t="shared" si="15"/>
        <v>5.1111934762645665</v>
      </c>
    </row>
    <row r="50" spans="1:19" x14ac:dyDescent="0.3">
      <c r="A50" s="1">
        <v>34</v>
      </c>
      <c r="B50" s="5">
        <v>0.875</v>
      </c>
      <c r="C50" s="1" t="s">
        <v>19</v>
      </c>
      <c r="D50" s="1">
        <v>6</v>
      </c>
      <c r="E50" s="1">
        <v>6</v>
      </c>
      <c r="F50" s="1" t="s">
        <v>60</v>
      </c>
      <c r="G50" s="1">
        <v>57.51</v>
      </c>
      <c r="H50" s="1">
        <f>1+COUNTIFS(A:A,A50,G:G,"&gt;"&amp;G50)</f>
        <v>4</v>
      </c>
      <c r="I50" s="2">
        <f>AVERAGEIF(A:A,A50,G:G)</f>
        <v>52.284285714285716</v>
      </c>
      <c r="J50" s="2">
        <f t="shared" si="8"/>
        <v>5.2257142857142824</v>
      </c>
      <c r="K50" s="2">
        <f t="shared" si="9"/>
        <v>95.225714285714275</v>
      </c>
      <c r="L50" s="2">
        <f t="shared" si="10"/>
        <v>302.94245111077851</v>
      </c>
      <c r="M50" s="2">
        <f>SUMIF(A:A,A50,L:L)</f>
        <v>2004.4877530261658</v>
      </c>
      <c r="N50" s="3">
        <f t="shared" si="11"/>
        <v>0.15113210377735045</v>
      </c>
      <c r="O50" s="6">
        <f t="shared" si="12"/>
        <v>6.616727849386729</v>
      </c>
      <c r="P50" s="3">
        <f t="shared" si="13"/>
        <v>0.15113210377735045</v>
      </c>
      <c r="Q50" s="3">
        <f>IF(ISNUMBER(P50),SUMIF(A:A,A50,P:P),"")</f>
        <v>0.98553756911205392</v>
      </c>
      <c r="R50" s="3">
        <f t="shared" si="14"/>
        <v>0.15334991634415004</v>
      </c>
      <c r="S50" s="7">
        <f t="shared" si="15"/>
        <v>6.5210338801606254</v>
      </c>
    </row>
    <row r="51" spans="1:19" x14ac:dyDescent="0.3">
      <c r="A51" s="1">
        <v>34</v>
      </c>
      <c r="B51" s="5">
        <v>0.875</v>
      </c>
      <c r="C51" s="1" t="s">
        <v>19</v>
      </c>
      <c r="D51" s="1">
        <v>6</v>
      </c>
      <c r="E51" s="1">
        <v>4</v>
      </c>
      <c r="F51" s="1" t="s">
        <v>58</v>
      </c>
      <c r="G51" s="1">
        <v>53.17</v>
      </c>
      <c r="H51" s="1">
        <f>1+COUNTIFS(A:A,A51,G:G,"&gt;"&amp;G51)</f>
        <v>5</v>
      </c>
      <c r="I51" s="2">
        <f>AVERAGEIF(A:A,A51,G:G)</f>
        <v>52.284285714285716</v>
      </c>
      <c r="J51" s="2">
        <f t="shared" si="8"/>
        <v>0.88571428571428612</v>
      </c>
      <c r="K51" s="2">
        <f t="shared" si="9"/>
        <v>90.885714285714286</v>
      </c>
      <c r="L51" s="2">
        <f t="shared" si="10"/>
        <v>233.49084231749995</v>
      </c>
      <c r="M51" s="2">
        <f>SUMIF(A:A,A51,L:L)</f>
        <v>2004.4877530261658</v>
      </c>
      <c r="N51" s="3">
        <f t="shared" si="11"/>
        <v>0.11648404534525088</v>
      </c>
      <c r="O51" s="6">
        <f t="shared" si="12"/>
        <v>8.5848666831244334</v>
      </c>
      <c r="P51" s="3">
        <f t="shared" si="13"/>
        <v>0.11648404534525088</v>
      </c>
      <c r="Q51" s="3">
        <f>IF(ISNUMBER(P51),SUMIF(A:A,A51,P:P),"")</f>
        <v>0.98553756911205392</v>
      </c>
      <c r="R51" s="3">
        <f t="shared" si="14"/>
        <v>0.11819340935952372</v>
      </c>
      <c r="S51" s="7">
        <f t="shared" si="15"/>
        <v>8.460708642037515</v>
      </c>
    </row>
    <row r="52" spans="1:19" x14ac:dyDescent="0.3">
      <c r="A52" s="1">
        <v>34</v>
      </c>
      <c r="B52" s="5">
        <v>0.875</v>
      </c>
      <c r="C52" s="1" t="s">
        <v>19</v>
      </c>
      <c r="D52" s="1">
        <v>6</v>
      </c>
      <c r="E52" s="1">
        <v>2</v>
      </c>
      <c r="F52" s="1" t="s">
        <v>56</v>
      </c>
      <c r="G52" s="1">
        <v>47.79</v>
      </c>
      <c r="H52" s="1">
        <f>1+COUNTIFS(A:A,A52,G:G,"&gt;"&amp;G52)</f>
        <v>6</v>
      </c>
      <c r="I52" s="2">
        <f>AVERAGEIF(A:A,A52,G:G)</f>
        <v>52.284285714285716</v>
      </c>
      <c r="J52" s="2">
        <f t="shared" si="8"/>
        <v>-4.4942857142857164</v>
      </c>
      <c r="K52" s="2">
        <f t="shared" si="9"/>
        <v>85.505714285714276</v>
      </c>
      <c r="L52" s="2">
        <f t="shared" si="10"/>
        <v>169.07507670627658</v>
      </c>
      <c r="M52" s="2">
        <f>SUMIF(A:A,A52,L:L)</f>
        <v>2004.4877530261658</v>
      </c>
      <c r="N52" s="3">
        <f t="shared" si="11"/>
        <v>8.4348271248364942E-2</v>
      </c>
      <c r="O52" s="6">
        <f t="shared" si="12"/>
        <v>11.85560753290939</v>
      </c>
      <c r="P52" s="3">
        <f t="shared" si="13"/>
        <v>8.4348271248364942E-2</v>
      </c>
      <c r="Q52" s="3">
        <f>IF(ISNUMBER(P52),SUMIF(A:A,A52,P:P),"")</f>
        <v>0.98553756911205392</v>
      </c>
      <c r="R52" s="3">
        <f t="shared" si="14"/>
        <v>8.5586053634018999E-2</v>
      </c>
      <c r="S52" s="7">
        <f t="shared" si="15"/>
        <v>11.684146628330074</v>
      </c>
    </row>
    <row r="53" spans="1:19" x14ac:dyDescent="0.3">
      <c r="A53" s="1">
        <v>34</v>
      </c>
      <c r="B53" s="5">
        <v>0.875</v>
      </c>
      <c r="C53" s="1" t="s">
        <v>19</v>
      </c>
      <c r="D53" s="1">
        <v>6</v>
      </c>
      <c r="E53" s="1">
        <v>3</v>
      </c>
      <c r="F53" s="1" t="s">
        <v>57</v>
      </c>
      <c r="G53" s="1">
        <v>18.399999999999999</v>
      </c>
      <c r="H53" s="1">
        <f>1+COUNTIFS(A:A,A53,G:G,"&gt;"&amp;G53)</f>
        <v>7</v>
      </c>
      <c r="I53" s="2">
        <f>AVERAGEIF(A:A,A53,G:G)</f>
        <v>52.284285714285716</v>
      </c>
      <c r="J53" s="2">
        <f t="shared" si="8"/>
        <v>-33.884285714285717</v>
      </c>
      <c r="K53" s="2">
        <f t="shared" si="9"/>
        <v>56.115714285714283</v>
      </c>
      <c r="L53" s="2">
        <f t="shared" si="10"/>
        <v>28.989765593875081</v>
      </c>
      <c r="M53" s="2">
        <f>SUMIF(A:A,A53,L:L)</f>
        <v>2004.4877530261658</v>
      </c>
      <c r="N53" s="3">
        <f t="shared" si="11"/>
        <v>1.4462430887945993E-2</v>
      </c>
      <c r="O53" s="6">
        <f t="shared" si="12"/>
        <v>69.144669229394239</v>
      </c>
      <c r="P53" s="3" t="str">
        <f t="shared" si="13"/>
        <v/>
      </c>
      <c r="Q53" s="3" t="str">
        <f>IF(ISNUMBER(P53),SUMIF(A:A,A53,P:P),"")</f>
        <v/>
      </c>
      <c r="R53" s="3" t="str">
        <f t="shared" si="14"/>
        <v/>
      </c>
      <c r="S53" s="7" t="str">
        <f t="shared" si="15"/>
        <v/>
      </c>
    </row>
    <row r="54" spans="1:19" x14ac:dyDescent="0.3">
      <c r="A54" s="1"/>
      <c r="B54" s="5"/>
      <c r="C54" s="1"/>
      <c r="D54" s="1"/>
      <c r="E54" s="1"/>
      <c r="F54" s="1"/>
      <c r="G54" s="1"/>
      <c r="H54" s="1"/>
      <c r="I54" s="2"/>
      <c r="J54" s="2"/>
      <c r="K54" s="2"/>
      <c r="L54" s="2"/>
      <c r="M54" s="2"/>
      <c r="N54" s="3"/>
      <c r="O54" s="6"/>
      <c r="P54" s="3"/>
      <c r="Q54" s="3"/>
      <c r="R54" s="3"/>
      <c r="S54" s="7"/>
    </row>
    <row r="55" spans="1:19" x14ac:dyDescent="0.3">
      <c r="A55" s="1">
        <v>35</v>
      </c>
      <c r="B55" s="5">
        <v>0.89583333333333337</v>
      </c>
      <c r="C55" s="1" t="s">
        <v>19</v>
      </c>
      <c r="D55" s="1">
        <v>7</v>
      </c>
      <c r="E55" s="1">
        <v>2</v>
      </c>
      <c r="F55" s="1" t="s">
        <v>63</v>
      </c>
      <c r="G55" s="1">
        <v>77.45</v>
      </c>
      <c r="H55" s="1">
        <f>1+COUNTIFS(A:A,A55,G:G,"&gt;"&amp;G55)</f>
        <v>1</v>
      </c>
      <c r="I55" s="2">
        <f>AVERAGEIF(A:A,A55,G:G)</f>
        <v>50.342857142857149</v>
      </c>
      <c r="J55" s="2">
        <f t="shared" si="8"/>
        <v>27.107142857142854</v>
      </c>
      <c r="K55" s="2">
        <f t="shared" si="9"/>
        <v>117.10714285714286</v>
      </c>
      <c r="L55" s="2">
        <f t="shared" si="10"/>
        <v>1126.0019848345307</v>
      </c>
      <c r="M55" s="2">
        <f>SUMIF(A:A,A55,L:L)</f>
        <v>2202.7293336699045</v>
      </c>
      <c r="N55" s="3">
        <f t="shared" si="11"/>
        <v>0.51118490484644841</v>
      </c>
      <c r="O55" s="6">
        <f t="shared" si="12"/>
        <v>1.9562392991639368</v>
      </c>
      <c r="P55" s="3">
        <f t="shared" si="13"/>
        <v>0.51118490484644841</v>
      </c>
      <c r="Q55" s="3">
        <f>IF(ISNUMBER(P55),SUMIF(A:A,A55,P:P),"")</f>
        <v>0.95802260018694041</v>
      </c>
      <c r="R55" s="3">
        <f t="shared" si="14"/>
        <v>0.53358334630800996</v>
      </c>
      <c r="S55" s="7">
        <f t="shared" si="15"/>
        <v>1.8741214599729128</v>
      </c>
    </row>
    <row r="56" spans="1:19" x14ac:dyDescent="0.3">
      <c r="A56" s="1">
        <v>35</v>
      </c>
      <c r="B56" s="5">
        <v>0.89583333333333337</v>
      </c>
      <c r="C56" s="1" t="s">
        <v>19</v>
      </c>
      <c r="D56" s="1">
        <v>7</v>
      </c>
      <c r="E56" s="1">
        <v>5</v>
      </c>
      <c r="F56" s="1" t="s">
        <v>66</v>
      </c>
      <c r="G56" s="1">
        <v>55.13</v>
      </c>
      <c r="H56" s="1">
        <f>1+COUNTIFS(A:A,A56,G:G,"&gt;"&amp;G56)</f>
        <v>2</v>
      </c>
      <c r="I56" s="2">
        <f>AVERAGEIF(A:A,A56,G:G)</f>
        <v>50.342857142857149</v>
      </c>
      <c r="J56" s="2">
        <f t="shared" si="8"/>
        <v>4.7871428571428538</v>
      </c>
      <c r="K56" s="2">
        <f t="shared" si="9"/>
        <v>94.787142857142854</v>
      </c>
      <c r="L56" s="2">
        <f t="shared" si="10"/>
        <v>295.07470790936748</v>
      </c>
      <c r="M56" s="2">
        <f>SUMIF(A:A,A56,L:L)</f>
        <v>2202.7293336699045</v>
      </c>
      <c r="N56" s="3">
        <f t="shared" si="11"/>
        <v>0.13395867726415206</v>
      </c>
      <c r="O56" s="6">
        <f t="shared" si="12"/>
        <v>7.4649886100928562</v>
      </c>
      <c r="P56" s="3">
        <f t="shared" si="13"/>
        <v>0.13395867726415206</v>
      </c>
      <c r="Q56" s="3">
        <f>IF(ISNUMBER(P56),SUMIF(A:A,A56,P:P),"")</f>
        <v>0.95802260018694041</v>
      </c>
      <c r="R56" s="3">
        <f t="shared" si="14"/>
        <v>0.13982830596899543</v>
      </c>
      <c r="S56" s="7">
        <f t="shared" si="15"/>
        <v>7.1516277986070511</v>
      </c>
    </row>
    <row r="57" spans="1:19" x14ac:dyDescent="0.3">
      <c r="A57" s="1">
        <v>35</v>
      </c>
      <c r="B57" s="5">
        <v>0.89583333333333337</v>
      </c>
      <c r="C57" s="1" t="s">
        <v>19</v>
      </c>
      <c r="D57" s="1">
        <v>7</v>
      </c>
      <c r="E57" s="1">
        <v>3</v>
      </c>
      <c r="F57" s="1" t="s">
        <v>64</v>
      </c>
      <c r="G57" s="1">
        <v>49.69</v>
      </c>
      <c r="H57" s="1">
        <f>1+COUNTIFS(A:A,A57,G:G,"&gt;"&amp;G57)</f>
        <v>3</v>
      </c>
      <c r="I57" s="2">
        <f>AVERAGEIF(A:A,A57,G:G)</f>
        <v>50.342857142857149</v>
      </c>
      <c r="J57" s="2">
        <f t="shared" ref="J57:J121" si="16">G57-I57</f>
        <v>-0.65285714285715102</v>
      </c>
      <c r="K57" s="2">
        <f t="shared" ref="K57:K121" si="17">90+J57</f>
        <v>89.347142857142842</v>
      </c>
      <c r="L57" s="2">
        <f t="shared" ref="L57:L121" si="18">EXP(0.06*K57)</f>
        <v>212.90127730358469</v>
      </c>
      <c r="M57" s="2">
        <f>SUMIF(A:A,A57,L:L)</f>
        <v>2202.7293336699045</v>
      </c>
      <c r="N57" s="3">
        <f t="shared" ref="N57:N121" si="19">L57/M57</f>
        <v>9.6653399057829742E-2</v>
      </c>
      <c r="O57" s="6">
        <f t="shared" ref="O57:O121" si="20">1/N57</f>
        <v>10.34624762034162</v>
      </c>
      <c r="P57" s="3">
        <f t="shared" ref="P57:P121" si="21">IF(O57&gt;21,"",N57)</f>
        <v>9.6653399057829742E-2</v>
      </c>
      <c r="Q57" s="3">
        <f>IF(ISNUMBER(P57),SUMIF(A:A,A57,P:P),"")</f>
        <v>0.95802260018694041</v>
      </c>
      <c r="R57" s="3">
        <f t="shared" ref="R57:R121" si="22">IFERROR(P57*(1/Q57),"")</f>
        <v>0.10088843315279789</v>
      </c>
      <c r="S57" s="7">
        <f t="shared" ref="S57:S121" si="23">IFERROR(1/R57,"")</f>
        <v>9.9119390474176221</v>
      </c>
    </row>
    <row r="58" spans="1:19" x14ac:dyDescent="0.3">
      <c r="A58" s="1">
        <v>35</v>
      </c>
      <c r="B58" s="5">
        <v>0.89583333333333337</v>
      </c>
      <c r="C58" s="1" t="s">
        <v>19</v>
      </c>
      <c r="D58" s="1">
        <v>7</v>
      </c>
      <c r="E58" s="1">
        <v>4</v>
      </c>
      <c r="F58" s="1" t="s">
        <v>65</v>
      </c>
      <c r="G58" s="1">
        <v>45.4</v>
      </c>
      <c r="H58" s="1">
        <f>1+COUNTIFS(A:A,A58,G:G,"&gt;"&amp;G58)</f>
        <v>4</v>
      </c>
      <c r="I58" s="2">
        <f>AVERAGEIF(A:A,A58,G:G)</f>
        <v>50.342857142857149</v>
      </c>
      <c r="J58" s="2">
        <f t="shared" si="16"/>
        <v>-4.9428571428571502</v>
      </c>
      <c r="K58" s="2">
        <f t="shared" si="17"/>
        <v>85.05714285714285</v>
      </c>
      <c r="L58" s="2">
        <f t="shared" si="18"/>
        <v>164.58523327477172</v>
      </c>
      <c r="M58" s="2">
        <f>SUMIF(A:A,A58,L:L)</f>
        <v>2202.7293336699045</v>
      </c>
      <c r="N58" s="3">
        <f t="shared" si="19"/>
        <v>7.4718773096175625E-2</v>
      </c>
      <c r="O58" s="6">
        <f t="shared" si="20"/>
        <v>13.383517402150485</v>
      </c>
      <c r="P58" s="3">
        <f t="shared" si="21"/>
        <v>7.4718773096175625E-2</v>
      </c>
      <c r="Q58" s="3">
        <f>IF(ISNUMBER(P58),SUMIF(A:A,A58,P:P),"")</f>
        <v>0.95802260018694041</v>
      </c>
      <c r="R58" s="3">
        <f t="shared" si="22"/>
        <v>7.7992704015119943E-2</v>
      </c>
      <c r="S58" s="7">
        <f t="shared" si="23"/>
        <v>12.821712141255372</v>
      </c>
    </row>
    <row r="59" spans="1:19" x14ac:dyDescent="0.3">
      <c r="A59" s="1">
        <v>35</v>
      </c>
      <c r="B59" s="5">
        <v>0.89583333333333337</v>
      </c>
      <c r="C59" s="1" t="s">
        <v>19</v>
      </c>
      <c r="D59" s="1">
        <v>7</v>
      </c>
      <c r="E59" s="1">
        <v>7</v>
      </c>
      <c r="F59" s="1" t="s">
        <v>68</v>
      </c>
      <c r="G59" s="1">
        <v>45.31</v>
      </c>
      <c r="H59" s="1">
        <f>1+COUNTIFS(A:A,A59,G:G,"&gt;"&amp;G59)</f>
        <v>5</v>
      </c>
      <c r="I59" s="2">
        <f>AVERAGEIF(A:A,A59,G:G)</f>
        <v>50.342857142857149</v>
      </c>
      <c r="J59" s="2">
        <f t="shared" si="16"/>
        <v>-5.0328571428571465</v>
      </c>
      <c r="K59" s="2">
        <f t="shared" si="17"/>
        <v>84.967142857142846</v>
      </c>
      <c r="L59" s="2">
        <f t="shared" si="18"/>
        <v>163.69886835423898</v>
      </c>
      <c r="M59" s="2">
        <f>SUMIF(A:A,A59,L:L)</f>
        <v>2202.7293336699045</v>
      </c>
      <c r="N59" s="3">
        <f t="shared" si="19"/>
        <v>7.4316379162892868E-2</v>
      </c>
      <c r="O59" s="6">
        <f t="shared" si="20"/>
        <v>13.455983879517545</v>
      </c>
      <c r="P59" s="3">
        <f t="shared" si="21"/>
        <v>7.4316379162892868E-2</v>
      </c>
      <c r="Q59" s="3">
        <f>IF(ISNUMBER(P59),SUMIF(A:A,A59,P:P),"")</f>
        <v>0.95802260018694041</v>
      </c>
      <c r="R59" s="3">
        <f t="shared" si="22"/>
        <v>7.7572678502982495E-2</v>
      </c>
      <c r="S59" s="7">
        <f t="shared" si="23"/>
        <v>12.891136664328952</v>
      </c>
    </row>
    <row r="60" spans="1:19" x14ac:dyDescent="0.3">
      <c r="A60" s="1">
        <v>35</v>
      </c>
      <c r="B60" s="5">
        <v>0.89583333333333337</v>
      </c>
      <c r="C60" s="1" t="s">
        <v>19</v>
      </c>
      <c r="D60" s="1">
        <v>7</v>
      </c>
      <c r="E60" s="1">
        <v>1</v>
      </c>
      <c r="F60" s="1" t="s">
        <v>62</v>
      </c>
      <c r="G60" s="1">
        <v>43.63</v>
      </c>
      <c r="H60" s="1">
        <f>1+COUNTIFS(A:A,A60,G:G,"&gt;"&amp;G60)</f>
        <v>6</v>
      </c>
      <c r="I60" s="2">
        <f>AVERAGEIF(A:A,A60,G:G)</f>
        <v>50.342857142857149</v>
      </c>
      <c r="J60" s="2">
        <f t="shared" si="16"/>
        <v>-6.7128571428571462</v>
      </c>
      <c r="K60" s="2">
        <f t="shared" si="17"/>
        <v>83.287142857142854</v>
      </c>
      <c r="L60" s="2">
        <f t="shared" si="18"/>
        <v>148.002412073995</v>
      </c>
      <c r="M60" s="2">
        <f>SUMIF(A:A,A60,L:L)</f>
        <v>2202.7293336699045</v>
      </c>
      <c r="N60" s="3">
        <f t="shared" si="19"/>
        <v>6.719046675944175E-2</v>
      </c>
      <c r="O60" s="6">
        <f t="shared" si="20"/>
        <v>14.883063747424821</v>
      </c>
      <c r="P60" s="3">
        <f t="shared" si="21"/>
        <v>6.719046675944175E-2</v>
      </c>
      <c r="Q60" s="3">
        <f>IF(ISNUMBER(P60),SUMIF(A:A,A60,P:P),"")</f>
        <v>0.95802260018694041</v>
      </c>
      <c r="R60" s="3">
        <f t="shared" si="22"/>
        <v>7.0134532052094356E-2</v>
      </c>
      <c r="S60" s="7">
        <f t="shared" si="23"/>
        <v>14.258311430055917</v>
      </c>
    </row>
    <row r="61" spans="1:19" x14ac:dyDescent="0.3">
      <c r="A61" s="1">
        <v>35</v>
      </c>
      <c r="B61" s="5">
        <v>0.89583333333333337</v>
      </c>
      <c r="C61" s="1" t="s">
        <v>19</v>
      </c>
      <c r="D61" s="1">
        <v>7</v>
      </c>
      <c r="E61" s="1">
        <v>6</v>
      </c>
      <c r="F61" s="1" t="s">
        <v>67</v>
      </c>
      <c r="G61" s="1">
        <v>35.79</v>
      </c>
      <c r="H61" s="1">
        <f>1+COUNTIFS(A:A,A61,G:G,"&gt;"&amp;G61)</f>
        <v>7</v>
      </c>
      <c r="I61" s="2">
        <f>AVERAGEIF(A:A,A61,G:G)</f>
        <v>50.342857142857149</v>
      </c>
      <c r="J61" s="2">
        <f t="shared" si="16"/>
        <v>-14.55285714285715</v>
      </c>
      <c r="K61" s="2">
        <f t="shared" si="17"/>
        <v>75.44714285714285</v>
      </c>
      <c r="L61" s="2">
        <f t="shared" si="18"/>
        <v>92.464849919415741</v>
      </c>
      <c r="M61" s="2">
        <f>SUMIF(A:A,A61,L:L)</f>
        <v>2202.7293336699045</v>
      </c>
      <c r="N61" s="3">
        <f t="shared" si="19"/>
        <v>4.1977399813059507E-2</v>
      </c>
      <c r="O61" s="6">
        <f t="shared" si="20"/>
        <v>23.822342604672048</v>
      </c>
      <c r="P61" s="3" t="str">
        <f t="shared" si="21"/>
        <v/>
      </c>
      <c r="Q61" s="3" t="str">
        <f>IF(ISNUMBER(P61),SUMIF(A:A,A61,P:P),"")</f>
        <v/>
      </c>
      <c r="R61" s="3" t="str">
        <f t="shared" si="22"/>
        <v/>
      </c>
      <c r="S61" s="7" t="str">
        <f t="shared" si="23"/>
        <v/>
      </c>
    </row>
    <row r="62" spans="1:19" x14ac:dyDescent="0.3">
      <c r="A62" s="1"/>
      <c r="B62" s="5"/>
      <c r="C62" s="1"/>
      <c r="D62" s="1"/>
      <c r="E62" s="1"/>
      <c r="F62" s="1"/>
      <c r="G62" s="1"/>
      <c r="H62" s="1"/>
      <c r="I62" s="2"/>
      <c r="J62" s="2"/>
      <c r="K62" s="2"/>
      <c r="L62" s="2"/>
      <c r="M62" s="2"/>
      <c r="N62" s="3"/>
      <c r="O62" s="6"/>
      <c r="P62" s="3"/>
      <c r="Q62" s="3"/>
      <c r="R62" s="3"/>
      <c r="S62" s="7"/>
    </row>
    <row r="63" spans="1:19" x14ac:dyDescent="0.3">
      <c r="A63" s="1">
        <v>36</v>
      </c>
      <c r="B63" s="5">
        <v>0.91666666666666663</v>
      </c>
      <c r="C63" s="1" t="s">
        <v>19</v>
      </c>
      <c r="D63" s="1">
        <v>8</v>
      </c>
      <c r="E63" s="1">
        <v>2</v>
      </c>
      <c r="F63" s="1" t="s">
        <v>70</v>
      </c>
      <c r="G63" s="1">
        <v>83.98</v>
      </c>
      <c r="H63" s="1">
        <f>1+COUNTIFS(A:A,A63,G:G,"&gt;"&amp;G63)</f>
        <v>1</v>
      </c>
      <c r="I63" s="2">
        <f>AVERAGEIF(A:A,A63,G:G)</f>
        <v>50.721428571428582</v>
      </c>
      <c r="J63" s="2">
        <f t="shared" si="16"/>
        <v>33.258571428571422</v>
      </c>
      <c r="K63" s="2">
        <f t="shared" si="17"/>
        <v>123.25857142857143</v>
      </c>
      <c r="L63" s="2">
        <f t="shared" si="18"/>
        <v>1628.6623060228944</v>
      </c>
      <c r="M63" s="2">
        <f>SUMIF(A:A,A63,L:L)</f>
        <v>2808.0328643571975</v>
      </c>
      <c r="N63" s="3">
        <f t="shared" si="19"/>
        <v>0.58000115550489495</v>
      </c>
      <c r="O63" s="6">
        <f t="shared" si="20"/>
        <v>1.7241344961278451</v>
      </c>
      <c r="P63" s="3">
        <f t="shared" si="21"/>
        <v>0.58000115550489495</v>
      </c>
      <c r="Q63" s="3">
        <f>IF(ISNUMBER(P63),SUMIF(A:A,A63,P:P),"")</f>
        <v>0.95598148286110662</v>
      </c>
      <c r="R63" s="3">
        <f t="shared" si="22"/>
        <v>0.60670752091247626</v>
      </c>
      <c r="S63" s="7">
        <f t="shared" si="23"/>
        <v>1.6482406522602844</v>
      </c>
    </row>
    <row r="64" spans="1:19" x14ac:dyDescent="0.3">
      <c r="A64" s="1">
        <v>36</v>
      </c>
      <c r="B64" s="5">
        <v>0.91666666666666663</v>
      </c>
      <c r="C64" s="1" t="s">
        <v>19</v>
      </c>
      <c r="D64" s="1">
        <v>8</v>
      </c>
      <c r="E64" s="1">
        <v>5</v>
      </c>
      <c r="F64" s="1" t="s">
        <v>73</v>
      </c>
      <c r="G64" s="1">
        <v>58.93</v>
      </c>
      <c r="H64" s="1">
        <f>1+COUNTIFS(A:A,A64,G:G,"&gt;"&amp;G64)</f>
        <v>2</v>
      </c>
      <c r="I64" s="2">
        <f>AVERAGEIF(A:A,A64,G:G)</f>
        <v>50.721428571428582</v>
      </c>
      <c r="J64" s="2">
        <f t="shared" si="16"/>
        <v>8.2085714285714175</v>
      </c>
      <c r="K64" s="2">
        <f t="shared" si="17"/>
        <v>98.208571428571418</v>
      </c>
      <c r="L64" s="2">
        <f t="shared" si="18"/>
        <v>362.31510380956172</v>
      </c>
      <c r="M64" s="2">
        <f>SUMIF(A:A,A64,L:L)</f>
        <v>2808.0328643571975</v>
      </c>
      <c r="N64" s="3">
        <f t="shared" si="19"/>
        <v>0.12902808525088302</v>
      </c>
      <c r="O64" s="6">
        <f t="shared" si="20"/>
        <v>7.7502506377242888</v>
      </c>
      <c r="P64" s="3">
        <f t="shared" si="21"/>
        <v>0.12902808525088302</v>
      </c>
      <c r="Q64" s="3">
        <f>IF(ISNUMBER(P64),SUMIF(A:A,A64,P:P),"")</f>
        <v>0.95598148286110662</v>
      </c>
      <c r="R64" s="3">
        <f t="shared" si="22"/>
        <v>0.13496923064317276</v>
      </c>
      <c r="S64" s="7">
        <f t="shared" si="23"/>
        <v>7.4090960971969038</v>
      </c>
    </row>
    <row r="65" spans="1:19" x14ac:dyDescent="0.3">
      <c r="A65" s="1">
        <v>36</v>
      </c>
      <c r="B65" s="5">
        <v>0.91666666666666663</v>
      </c>
      <c r="C65" s="1" t="s">
        <v>19</v>
      </c>
      <c r="D65" s="1">
        <v>8</v>
      </c>
      <c r="E65" s="1">
        <v>4</v>
      </c>
      <c r="F65" s="1" t="s">
        <v>72</v>
      </c>
      <c r="G65" s="1">
        <v>55.24</v>
      </c>
      <c r="H65" s="1">
        <f>1+COUNTIFS(A:A,A65,G:G,"&gt;"&amp;G65)</f>
        <v>3</v>
      </c>
      <c r="I65" s="2">
        <f>AVERAGEIF(A:A,A65,G:G)</f>
        <v>50.721428571428582</v>
      </c>
      <c r="J65" s="2">
        <f t="shared" si="16"/>
        <v>4.5185714285714198</v>
      </c>
      <c r="K65" s="2">
        <f t="shared" si="17"/>
        <v>94.51857142857142</v>
      </c>
      <c r="L65" s="2">
        <f t="shared" si="18"/>
        <v>290.35789585512839</v>
      </c>
      <c r="M65" s="2">
        <f>SUMIF(A:A,A65,L:L)</f>
        <v>2808.0328643571975</v>
      </c>
      <c r="N65" s="3">
        <f t="shared" si="19"/>
        <v>0.10340259885868389</v>
      </c>
      <c r="O65" s="6">
        <f t="shared" si="20"/>
        <v>9.6709368143315153</v>
      </c>
      <c r="P65" s="3">
        <f t="shared" si="21"/>
        <v>0.10340259885868389</v>
      </c>
      <c r="Q65" s="3">
        <f>IF(ISNUMBER(P65),SUMIF(A:A,A65,P:P),"")</f>
        <v>0.95598148286110662</v>
      </c>
      <c r="R65" s="3">
        <f t="shared" si="22"/>
        <v>0.10816380935456583</v>
      </c>
      <c r="S65" s="7">
        <f t="shared" si="23"/>
        <v>9.2452365164207091</v>
      </c>
    </row>
    <row r="66" spans="1:19" x14ac:dyDescent="0.3">
      <c r="A66" s="1">
        <v>36</v>
      </c>
      <c r="B66" s="5">
        <v>0.91666666666666663</v>
      </c>
      <c r="C66" s="1" t="s">
        <v>19</v>
      </c>
      <c r="D66" s="1">
        <v>8</v>
      </c>
      <c r="E66" s="1">
        <v>3</v>
      </c>
      <c r="F66" s="1" t="s">
        <v>71</v>
      </c>
      <c r="G66" s="1">
        <v>49.2</v>
      </c>
      <c r="H66" s="1">
        <f>1+COUNTIFS(A:A,A66,G:G,"&gt;"&amp;G66)</f>
        <v>4</v>
      </c>
      <c r="I66" s="2">
        <f>AVERAGEIF(A:A,A66,G:G)</f>
        <v>50.721428571428582</v>
      </c>
      <c r="J66" s="2">
        <f t="shared" si="16"/>
        <v>-1.5214285714285793</v>
      </c>
      <c r="K66" s="2">
        <f t="shared" si="17"/>
        <v>88.478571428571428</v>
      </c>
      <c r="L66" s="2">
        <f t="shared" si="18"/>
        <v>202.09023098579448</v>
      </c>
      <c r="M66" s="2">
        <f>SUMIF(A:A,A66,L:L)</f>
        <v>2808.0328643571975</v>
      </c>
      <c r="N66" s="3">
        <f t="shared" si="19"/>
        <v>7.1968613170792103E-2</v>
      </c>
      <c r="O66" s="6">
        <f t="shared" si="20"/>
        <v>13.89494608749585</v>
      </c>
      <c r="P66" s="3">
        <f t="shared" si="21"/>
        <v>7.1968613170792103E-2</v>
      </c>
      <c r="Q66" s="3">
        <f>IF(ISNUMBER(P66),SUMIF(A:A,A66,P:P),"")</f>
        <v>0.95598148286110662</v>
      </c>
      <c r="R66" s="3">
        <f t="shared" si="22"/>
        <v>7.5282434295067119E-2</v>
      </c>
      <c r="S66" s="7">
        <f t="shared" si="23"/>
        <v>13.283311164999416</v>
      </c>
    </row>
    <row r="67" spans="1:19" x14ac:dyDescent="0.3">
      <c r="A67" s="1">
        <v>36</v>
      </c>
      <c r="B67" s="5">
        <v>0.91666666666666663</v>
      </c>
      <c r="C67" s="1" t="s">
        <v>19</v>
      </c>
      <c r="D67" s="1">
        <v>8</v>
      </c>
      <c r="E67" s="1">
        <v>1</v>
      </c>
      <c r="F67" s="1" t="s">
        <v>69</v>
      </c>
      <c r="G67" s="1">
        <v>49.11</v>
      </c>
      <c r="H67" s="1">
        <f>1+COUNTIFS(A:A,A67,G:G,"&gt;"&amp;G67)</f>
        <v>5</v>
      </c>
      <c r="I67" s="2">
        <f>AVERAGEIF(A:A,A67,G:G)</f>
        <v>50.721428571428582</v>
      </c>
      <c r="J67" s="2">
        <f t="shared" si="16"/>
        <v>-1.6114285714285828</v>
      </c>
      <c r="K67" s="2">
        <f t="shared" si="17"/>
        <v>88.388571428571424</v>
      </c>
      <c r="L67" s="2">
        <f t="shared" si="18"/>
        <v>201.00188491753519</v>
      </c>
      <c r="M67" s="2">
        <f>SUMIF(A:A,A67,L:L)</f>
        <v>2808.0328643571975</v>
      </c>
      <c r="N67" s="3">
        <f t="shared" si="19"/>
        <v>7.1581030075852647E-2</v>
      </c>
      <c r="O67" s="6">
        <f t="shared" si="20"/>
        <v>13.970181749834065</v>
      </c>
      <c r="P67" s="3">
        <f t="shared" si="21"/>
        <v>7.1581030075852647E-2</v>
      </c>
      <c r="Q67" s="3">
        <f>IF(ISNUMBER(P67),SUMIF(A:A,A67,P:P),"")</f>
        <v>0.95598148286110662</v>
      </c>
      <c r="R67" s="3">
        <f t="shared" si="22"/>
        <v>7.4877004794717941E-2</v>
      </c>
      <c r="S67" s="7">
        <f t="shared" si="23"/>
        <v>13.355235065045539</v>
      </c>
    </row>
    <row r="68" spans="1:19" x14ac:dyDescent="0.3">
      <c r="A68" s="1">
        <v>36</v>
      </c>
      <c r="B68" s="5">
        <v>0.91666666666666663</v>
      </c>
      <c r="C68" s="1" t="s">
        <v>19</v>
      </c>
      <c r="D68" s="1">
        <v>8</v>
      </c>
      <c r="E68" s="1">
        <v>6</v>
      </c>
      <c r="F68" s="1" t="s">
        <v>74</v>
      </c>
      <c r="G68" s="1">
        <v>31.6</v>
      </c>
      <c r="H68" s="1">
        <f>1+COUNTIFS(A:A,A68,G:G,"&gt;"&amp;G68)</f>
        <v>6</v>
      </c>
      <c r="I68" s="2">
        <f>AVERAGEIF(A:A,A68,G:G)</f>
        <v>50.721428571428582</v>
      </c>
      <c r="J68" s="2">
        <f t="shared" si="16"/>
        <v>-19.121428571428581</v>
      </c>
      <c r="K68" s="2">
        <f t="shared" si="17"/>
        <v>70.878571428571419</v>
      </c>
      <c r="L68" s="2">
        <f t="shared" si="18"/>
        <v>70.295956945171341</v>
      </c>
      <c r="M68" s="2">
        <f>SUMIF(A:A,A68,L:L)</f>
        <v>2808.0328643571975</v>
      </c>
      <c r="N68" s="3">
        <f t="shared" si="19"/>
        <v>2.5033879708976692E-2</v>
      </c>
      <c r="O68" s="6">
        <f t="shared" si="20"/>
        <v>39.945865827637505</v>
      </c>
      <c r="P68" s="3" t="str">
        <f t="shared" si="21"/>
        <v/>
      </c>
      <c r="Q68" s="3" t="str">
        <f>IF(ISNUMBER(P68),SUMIF(A:A,A68,P:P),"")</f>
        <v/>
      </c>
      <c r="R68" s="3" t="str">
        <f t="shared" si="22"/>
        <v/>
      </c>
      <c r="S68" s="7" t="str">
        <f t="shared" si="23"/>
        <v/>
      </c>
    </row>
    <row r="69" spans="1:19" x14ac:dyDescent="0.3">
      <c r="A69" s="1">
        <v>36</v>
      </c>
      <c r="B69" s="5">
        <v>0.91666666666666663</v>
      </c>
      <c r="C69" s="1" t="s">
        <v>19</v>
      </c>
      <c r="D69" s="1">
        <v>8</v>
      </c>
      <c r="E69" s="1">
        <v>7</v>
      </c>
      <c r="F69" s="1" t="s">
        <v>75</v>
      </c>
      <c r="G69" s="1">
        <v>26.99</v>
      </c>
      <c r="H69" s="1">
        <f>1+COUNTIFS(A:A,A69,G:G,"&gt;"&amp;G69)</f>
        <v>7</v>
      </c>
      <c r="I69" s="2">
        <f>AVERAGEIF(A:A,A69,G:G)</f>
        <v>50.721428571428582</v>
      </c>
      <c r="J69" s="2">
        <f t="shared" si="16"/>
        <v>-23.731428571428584</v>
      </c>
      <c r="K69" s="2">
        <f t="shared" si="17"/>
        <v>66.26857142857142</v>
      </c>
      <c r="L69" s="2">
        <f t="shared" si="18"/>
        <v>53.309485821111956</v>
      </c>
      <c r="M69" s="2">
        <f>SUMIF(A:A,A69,L:L)</f>
        <v>2808.0328643571975</v>
      </c>
      <c r="N69" s="3">
        <f t="shared" si="19"/>
        <v>1.8984637429916736E-2</v>
      </c>
      <c r="O69" s="6">
        <f t="shared" si="20"/>
        <v>52.674168979606677</v>
      </c>
      <c r="P69" s="3" t="str">
        <f t="shared" si="21"/>
        <v/>
      </c>
      <c r="Q69" s="3" t="str">
        <f>IF(ISNUMBER(P69),SUMIF(A:A,A69,P:P),"")</f>
        <v/>
      </c>
      <c r="R69" s="3" t="str">
        <f t="shared" si="22"/>
        <v/>
      </c>
      <c r="S69" s="7" t="str">
        <f t="shared" si="23"/>
        <v/>
      </c>
    </row>
  </sheetData>
  <autoFilter ref="A7:S7" xr:uid="{00000000-0009-0000-0000-000000000000}"/>
  <sortState xmlns:xlrd2="http://schemas.microsoft.com/office/spreadsheetml/2017/richdata2" ref="A8:T69">
    <sortCondition ref="B8:B69"/>
    <sortCondition ref="H8:H69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09112022 - Launceston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2022-11-08T22:07:04Z</cp:lastPrinted>
  <dcterms:created xsi:type="dcterms:W3CDTF">2016-03-11T05:58:01Z</dcterms:created>
  <dcterms:modified xsi:type="dcterms:W3CDTF">2022-11-08T22:09:54Z</dcterms:modified>
</cp:coreProperties>
</file>