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9_{400D10F9-9626-4CB7-A222-02997A0197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8112022 - Ipswich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18112022 - Ipswich'!$A$7:$S$7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1" i="1" l="1"/>
  <c r="I31" i="1"/>
  <c r="J31" i="1" s="1"/>
  <c r="K31" i="1" s="1"/>
  <c r="L31" i="1" s="1"/>
  <c r="H32" i="1"/>
  <c r="I32" i="1"/>
  <c r="J32" i="1" s="1"/>
  <c r="K32" i="1" s="1"/>
  <c r="L32" i="1" s="1"/>
  <c r="H34" i="1"/>
  <c r="I34" i="1"/>
  <c r="J34" i="1" s="1"/>
  <c r="K34" i="1" s="1"/>
  <c r="L34" i="1" s="1"/>
  <c r="H30" i="1"/>
  <c r="I30" i="1"/>
  <c r="J30" i="1" s="1"/>
  <c r="K30" i="1" s="1"/>
  <c r="L30" i="1" s="1"/>
  <c r="H33" i="1"/>
  <c r="I33" i="1"/>
  <c r="J33" i="1" s="1"/>
  <c r="K33" i="1" s="1"/>
  <c r="L33" i="1" s="1"/>
  <c r="H39" i="1"/>
  <c r="I39" i="1"/>
  <c r="J39" i="1" s="1"/>
  <c r="K39" i="1" s="1"/>
  <c r="L39" i="1" s="1"/>
  <c r="H36" i="1"/>
  <c r="I36" i="1"/>
  <c r="J36" i="1" s="1"/>
  <c r="K36" i="1" s="1"/>
  <c r="L36" i="1" s="1"/>
  <c r="H35" i="1"/>
  <c r="I35" i="1"/>
  <c r="J35" i="1" s="1"/>
  <c r="K35" i="1" s="1"/>
  <c r="L35" i="1" s="1"/>
  <c r="H37" i="1"/>
  <c r="I37" i="1"/>
  <c r="J37" i="1" s="1"/>
  <c r="K37" i="1" s="1"/>
  <c r="L37" i="1" s="1"/>
  <c r="H38" i="1"/>
  <c r="I38" i="1"/>
  <c r="J38" i="1" s="1"/>
  <c r="K38" i="1" s="1"/>
  <c r="L38" i="1" s="1"/>
  <c r="H45" i="1"/>
  <c r="I45" i="1"/>
  <c r="J45" i="1" s="1"/>
  <c r="K45" i="1" s="1"/>
  <c r="L45" i="1" s="1"/>
  <c r="H44" i="1"/>
  <c r="I44" i="1"/>
  <c r="J44" i="1" s="1"/>
  <c r="K44" i="1" s="1"/>
  <c r="L44" i="1" s="1"/>
  <c r="H47" i="1"/>
  <c r="I47" i="1"/>
  <c r="J47" i="1" s="1"/>
  <c r="K47" i="1" s="1"/>
  <c r="L47" i="1" s="1"/>
  <c r="H43" i="1"/>
  <c r="I43" i="1"/>
  <c r="J43" i="1" s="1"/>
  <c r="K43" i="1" s="1"/>
  <c r="L43" i="1" s="1"/>
  <c r="H42" i="1"/>
  <c r="I42" i="1"/>
  <c r="J42" i="1" s="1"/>
  <c r="K42" i="1" s="1"/>
  <c r="L42" i="1" s="1"/>
  <c r="H41" i="1"/>
  <c r="I41" i="1"/>
  <c r="J41" i="1" s="1"/>
  <c r="K41" i="1" s="1"/>
  <c r="L41" i="1" s="1"/>
  <c r="H49" i="1"/>
  <c r="I49" i="1"/>
  <c r="J49" i="1" s="1"/>
  <c r="K49" i="1" s="1"/>
  <c r="L49" i="1" s="1"/>
  <c r="H48" i="1"/>
  <c r="I48" i="1"/>
  <c r="J48" i="1" s="1"/>
  <c r="K48" i="1" s="1"/>
  <c r="L48" i="1" s="1"/>
  <c r="H46" i="1"/>
  <c r="I46" i="1"/>
  <c r="J46" i="1" s="1"/>
  <c r="K46" i="1" s="1"/>
  <c r="L46" i="1" s="1"/>
  <c r="H51" i="1"/>
  <c r="I51" i="1"/>
  <c r="J51" i="1" s="1"/>
  <c r="K51" i="1" s="1"/>
  <c r="L51" i="1" s="1"/>
  <c r="H60" i="1"/>
  <c r="I60" i="1"/>
  <c r="J60" i="1" s="1"/>
  <c r="K60" i="1" s="1"/>
  <c r="L60" i="1" s="1"/>
  <c r="H56" i="1"/>
  <c r="I56" i="1"/>
  <c r="J56" i="1" s="1"/>
  <c r="K56" i="1" s="1"/>
  <c r="L56" i="1" s="1"/>
  <c r="H58" i="1"/>
  <c r="I58" i="1"/>
  <c r="J58" i="1" s="1"/>
  <c r="K58" i="1" s="1"/>
  <c r="L58" i="1" s="1"/>
  <c r="H59" i="1"/>
  <c r="I59" i="1"/>
  <c r="J59" i="1" s="1"/>
  <c r="K59" i="1" s="1"/>
  <c r="L59" i="1" s="1"/>
  <c r="H54" i="1"/>
  <c r="I54" i="1"/>
  <c r="J54" i="1" s="1"/>
  <c r="K54" i="1" s="1"/>
  <c r="L54" i="1" s="1"/>
  <c r="H55" i="1"/>
  <c r="I55" i="1"/>
  <c r="J55" i="1" s="1"/>
  <c r="K55" i="1" s="1"/>
  <c r="L55" i="1" s="1"/>
  <c r="H53" i="1"/>
  <c r="I53" i="1"/>
  <c r="J53" i="1" s="1"/>
  <c r="K53" i="1" s="1"/>
  <c r="L53" i="1" s="1"/>
  <c r="H57" i="1"/>
  <c r="I57" i="1"/>
  <c r="J57" i="1" s="1"/>
  <c r="K57" i="1" s="1"/>
  <c r="L57" i="1" s="1"/>
  <c r="H52" i="1"/>
  <c r="I52" i="1"/>
  <c r="J52" i="1" s="1"/>
  <c r="K52" i="1" s="1"/>
  <c r="L52" i="1" s="1"/>
  <c r="H20" i="1"/>
  <c r="I20" i="1"/>
  <c r="J20" i="1" s="1"/>
  <c r="K20" i="1" s="1"/>
  <c r="L20" i="1" s="1"/>
  <c r="H26" i="1"/>
  <c r="I26" i="1"/>
  <c r="J26" i="1" s="1"/>
  <c r="K26" i="1" s="1"/>
  <c r="L26" i="1" s="1"/>
  <c r="H25" i="1"/>
  <c r="I25" i="1"/>
  <c r="J25" i="1" s="1"/>
  <c r="K25" i="1" s="1"/>
  <c r="L25" i="1" s="1"/>
  <c r="H24" i="1"/>
  <c r="I24" i="1"/>
  <c r="J24" i="1" s="1"/>
  <c r="K24" i="1" s="1"/>
  <c r="L24" i="1" s="1"/>
  <c r="H22" i="1"/>
  <c r="I22" i="1"/>
  <c r="J22" i="1" s="1"/>
  <c r="K22" i="1" s="1"/>
  <c r="L22" i="1" s="1"/>
  <c r="H21" i="1"/>
  <c r="I21" i="1"/>
  <c r="J21" i="1" s="1"/>
  <c r="K21" i="1" s="1"/>
  <c r="L21" i="1" s="1"/>
  <c r="H23" i="1"/>
  <c r="I23" i="1"/>
  <c r="J23" i="1" s="1"/>
  <c r="K23" i="1" s="1"/>
  <c r="L23" i="1" s="1"/>
  <c r="H28" i="1"/>
  <c r="I28" i="1"/>
  <c r="J28" i="1" s="1"/>
  <c r="K28" i="1" s="1"/>
  <c r="L28" i="1" s="1"/>
  <c r="H27" i="1"/>
  <c r="I27" i="1"/>
  <c r="J27" i="1" s="1"/>
  <c r="K27" i="1" s="1"/>
  <c r="L27" i="1" s="1"/>
  <c r="H8" i="1"/>
  <c r="I8" i="1"/>
  <c r="J8" i="1" s="1"/>
  <c r="K8" i="1" s="1"/>
  <c r="L8" i="1" s="1"/>
  <c r="H11" i="1"/>
  <c r="I11" i="1"/>
  <c r="J11" i="1" s="1"/>
  <c r="K11" i="1" s="1"/>
  <c r="L11" i="1" s="1"/>
  <c r="H10" i="1"/>
  <c r="I10" i="1"/>
  <c r="J10" i="1" s="1"/>
  <c r="K10" i="1" s="1"/>
  <c r="L10" i="1" s="1"/>
  <c r="H9" i="1"/>
  <c r="I9" i="1"/>
  <c r="J9" i="1" s="1"/>
  <c r="K9" i="1" s="1"/>
  <c r="L9" i="1" s="1"/>
  <c r="H14" i="1"/>
  <c r="I14" i="1"/>
  <c r="J14" i="1" s="1"/>
  <c r="K14" i="1" s="1"/>
  <c r="L14" i="1" s="1"/>
  <c r="H13" i="1"/>
  <c r="I13" i="1"/>
  <c r="J13" i="1" s="1"/>
  <c r="K13" i="1" s="1"/>
  <c r="L13" i="1" s="1"/>
  <c r="H16" i="1"/>
  <c r="I16" i="1"/>
  <c r="J16" i="1" s="1"/>
  <c r="K16" i="1" s="1"/>
  <c r="L16" i="1" s="1"/>
  <c r="H18" i="1"/>
  <c r="I18" i="1"/>
  <c r="J18" i="1" s="1"/>
  <c r="K18" i="1" s="1"/>
  <c r="L18" i="1" s="1"/>
  <c r="H17" i="1"/>
  <c r="I17" i="1"/>
  <c r="J17" i="1" s="1"/>
  <c r="K17" i="1" s="1"/>
  <c r="L17" i="1" s="1"/>
  <c r="H15" i="1"/>
  <c r="I15" i="1"/>
  <c r="J15" i="1" s="1"/>
  <c r="K15" i="1" s="1"/>
  <c r="L15" i="1" s="1"/>
  <c r="H12" i="1"/>
  <c r="I12" i="1"/>
  <c r="J12" i="1" s="1"/>
  <c r="K12" i="1" s="1"/>
  <c r="L12" i="1" s="1"/>
  <c r="M51" i="1" l="1"/>
  <c r="N51" i="1" s="1"/>
  <c r="O51" i="1" s="1"/>
  <c r="P51" i="1" s="1"/>
  <c r="M60" i="1"/>
  <c r="N60" i="1" s="1"/>
  <c r="O60" i="1" s="1"/>
  <c r="P60" i="1" s="1"/>
  <c r="M59" i="1"/>
  <c r="N59" i="1" s="1"/>
  <c r="O59" i="1" s="1"/>
  <c r="P59" i="1" s="1"/>
  <c r="M57" i="1"/>
  <c r="N57" i="1" s="1"/>
  <c r="O57" i="1" s="1"/>
  <c r="P57" i="1" s="1"/>
  <c r="M56" i="1"/>
  <c r="N56" i="1" s="1"/>
  <c r="O56" i="1" s="1"/>
  <c r="P56" i="1" s="1"/>
  <c r="M55" i="1"/>
  <c r="N55" i="1" s="1"/>
  <c r="O55" i="1" s="1"/>
  <c r="P55" i="1" s="1"/>
  <c r="M54" i="1"/>
  <c r="N54" i="1" s="1"/>
  <c r="O54" i="1" s="1"/>
  <c r="P54" i="1" s="1"/>
  <c r="M53" i="1"/>
  <c r="N53" i="1" s="1"/>
  <c r="O53" i="1" s="1"/>
  <c r="P53" i="1" s="1"/>
  <c r="M58" i="1"/>
  <c r="N58" i="1" s="1"/>
  <c r="O58" i="1" s="1"/>
  <c r="P58" i="1" s="1"/>
  <c r="M52" i="1"/>
  <c r="N52" i="1" s="1"/>
  <c r="O52" i="1" s="1"/>
  <c r="P52" i="1" s="1"/>
  <c r="M32" i="1"/>
  <c r="N32" i="1" s="1"/>
  <c r="O32" i="1" s="1"/>
  <c r="P32" i="1" s="1"/>
  <c r="M34" i="1"/>
  <c r="N34" i="1" s="1"/>
  <c r="O34" i="1" s="1"/>
  <c r="P34" i="1" s="1"/>
  <c r="M31" i="1"/>
  <c r="N31" i="1" s="1"/>
  <c r="O31" i="1" s="1"/>
  <c r="P31" i="1" s="1"/>
  <c r="M30" i="1"/>
  <c r="N30" i="1" s="1"/>
  <c r="O30" i="1" s="1"/>
  <c r="P30" i="1" s="1"/>
  <c r="M47" i="1"/>
  <c r="N47" i="1" s="1"/>
  <c r="O47" i="1" s="1"/>
  <c r="P47" i="1" s="1"/>
  <c r="M42" i="1"/>
  <c r="N42" i="1" s="1"/>
  <c r="O42" i="1" s="1"/>
  <c r="P42" i="1" s="1"/>
  <c r="M48" i="1"/>
  <c r="N48" i="1" s="1"/>
  <c r="O48" i="1" s="1"/>
  <c r="P48" i="1" s="1"/>
  <c r="M45" i="1"/>
  <c r="N45" i="1" s="1"/>
  <c r="O45" i="1" s="1"/>
  <c r="P45" i="1" s="1"/>
  <c r="M44" i="1"/>
  <c r="N44" i="1" s="1"/>
  <c r="O44" i="1" s="1"/>
  <c r="P44" i="1" s="1"/>
  <c r="M49" i="1"/>
  <c r="N49" i="1" s="1"/>
  <c r="O49" i="1" s="1"/>
  <c r="P49" i="1" s="1"/>
  <c r="M43" i="1"/>
  <c r="N43" i="1" s="1"/>
  <c r="O43" i="1" s="1"/>
  <c r="P43" i="1" s="1"/>
  <c r="M41" i="1"/>
  <c r="N41" i="1" s="1"/>
  <c r="O41" i="1" s="1"/>
  <c r="P41" i="1" s="1"/>
  <c r="M46" i="1"/>
  <c r="N46" i="1" s="1"/>
  <c r="O46" i="1" s="1"/>
  <c r="P46" i="1" s="1"/>
  <c r="M33" i="1"/>
  <c r="N33" i="1" s="1"/>
  <c r="O33" i="1" s="1"/>
  <c r="P33" i="1" s="1"/>
  <c r="M37" i="1"/>
  <c r="N37" i="1" s="1"/>
  <c r="O37" i="1" s="1"/>
  <c r="P37" i="1" s="1"/>
  <c r="M36" i="1"/>
  <c r="N36" i="1" s="1"/>
  <c r="O36" i="1" s="1"/>
  <c r="P36" i="1" s="1"/>
  <c r="M35" i="1"/>
  <c r="N35" i="1" s="1"/>
  <c r="O35" i="1" s="1"/>
  <c r="P35" i="1" s="1"/>
  <c r="M39" i="1"/>
  <c r="N39" i="1" s="1"/>
  <c r="O39" i="1" s="1"/>
  <c r="P39" i="1" s="1"/>
  <c r="M38" i="1"/>
  <c r="N38" i="1" s="1"/>
  <c r="O38" i="1" s="1"/>
  <c r="P38" i="1" s="1"/>
  <c r="M20" i="1"/>
  <c r="N20" i="1" s="1"/>
  <c r="O20" i="1" s="1"/>
  <c r="P20" i="1" s="1"/>
  <c r="M22" i="1"/>
  <c r="N22" i="1" s="1"/>
  <c r="O22" i="1" s="1"/>
  <c r="P22" i="1" s="1"/>
  <c r="M27" i="1"/>
  <c r="N27" i="1" s="1"/>
  <c r="O27" i="1" s="1"/>
  <c r="P27" i="1" s="1"/>
  <c r="M24" i="1"/>
  <c r="N24" i="1" s="1"/>
  <c r="O24" i="1" s="1"/>
  <c r="P24" i="1" s="1"/>
  <c r="M28" i="1"/>
  <c r="N28" i="1" s="1"/>
  <c r="O28" i="1" s="1"/>
  <c r="P28" i="1" s="1"/>
  <c r="M25" i="1"/>
  <c r="N25" i="1" s="1"/>
  <c r="O25" i="1" s="1"/>
  <c r="P25" i="1" s="1"/>
  <c r="M23" i="1"/>
  <c r="N23" i="1" s="1"/>
  <c r="O23" i="1" s="1"/>
  <c r="P23" i="1" s="1"/>
  <c r="M26" i="1"/>
  <c r="N26" i="1" s="1"/>
  <c r="O26" i="1" s="1"/>
  <c r="P26" i="1" s="1"/>
  <c r="M21" i="1"/>
  <c r="N21" i="1" s="1"/>
  <c r="O21" i="1" s="1"/>
  <c r="P21" i="1" s="1"/>
  <c r="M15" i="1"/>
  <c r="N15" i="1" s="1"/>
  <c r="O15" i="1" s="1"/>
  <c r="P15" i="1" s="1"/>
  <c r="M18" i="1"/>
  <c r="N18" i="1" s="1"/>
  <c r="O18" i="1" s="1"/>
  <c r="P18" i="1" s="1"/>
  <c r="M14" i="1"/>
  <c r="N14" i="1" s="1"/>
  <c r="O14" i="1" s="1"/>
  <c r="P14" i="1" s="1"/>
  <c r="M17" i="1"/>
  <c r="N17" i="1" s="1"/>
  <c r="O17" i="1" s="1"/>
  <c r="P17" i="1" s="1"/>
  <c r="M12" i="1"/>
  <c r="N12" i="1" s="1"/>
  <c r="O12" i="1" s="1"/>
  <c r="P12" i="1" s="1"/>
  <c r="M13" i="1"/>
  <c r="N13" i="1" s="1"/>
  <c r="O13" i="1" s="1"/>
  <c r="P13" i="1" s="1"/>
  <c r="M16" i="1"/>
  <c r="N16" i="1" s="1"/>
  <c r="O16" i="1" s="1"/>
  <c r="P16" i="1" s="1"/>
  <c r="M10" i="1"/>
  <c r="N10" i="1" s="1"/>
  <c r="O10" i="1" s="1"/>
  <c r="P10" i="1" s="1"/>
  <c r="M8" i="1"/>
  <c r="N8" i="1" s="1"/>
  <c r="O8" i="1" s="1"/>
  <c r="P8" i="1" s="1"/>
  <c r="M11" i="1"/>
  <c r="N11" i="1" s="1"/>
  <c r="O11" i="1" s="1"/>
  <c r="P11" i="1" s="1"/>
  <c r="M9" i="1"/>
  <c r="N9" i="1" s="1"/>
  <c r="O9" i="1" s="1"/>
  <c r="P9" i="1" s="1"/>
  <c r="Q38" i="1" l="1"/>
  <c r="R38" i="1" s="1"/>
  <c r="S38" i="1" s="1"/>
  <c r="Q54" i="1"/>
  <c r="R54" i="1" s="1"/>
  <c r="S54" i="1" s="1"/>
  <c r="Q55" i="1"/>
  <c r="R55" i="1" s="1"/>
  <c r="S55" i="1" s="1"/>
  <c r="Q41" i="1"/>
  <c r="R41" i="1" s="1"/>
  <c r="S41" i="1" s="1"/>
  <c r="Q56" i="1"/>
  <c r="R56" i="1" s="1"/>
  <c r="S56" i="1" s="1"/>
  <c r="Q31" i="1"/>
  <c r="R31" i="1" s="1"/>
  <c r="S31" i="1" s="1"/>
  <c r="Q59" i="1"/>
  <c r="R59" i="1" s="1"/>
  <c r="S59" i="1" s="1"/>
  <c r="Q35" i="1"/>
  <c r="R35" i="1" s="1"/>
  <c r="S35" i="1" s="1"/>
  <c r="Q37" i="1"/>
  <c r="R37" i="1" s="1"/>
  <c r="S37" i="1" s="1"/>
  <c r="Q49" i="1"/>
  <c r="R49" i="1" s="1"/>
  <c r="S49" i="1" s="1"/>
  <c r="Q60" i="1"/>
  <c r="R60" i="1" s="1"/>
  <c r="S60" i="1" s="1"/>
  <c r="Q52" i="1"/>
  <c r="R52" i="1" s="1"/>
  <c r="S52" i="1" s="1"/>
  <c r="Q51" i="1"/>
  <c r="R51" i="1" s="1"/>
  <c r="S51" i="1" s="1"/>
  <c r="Q45" i="1"/>
  <c r="R45" i="1" s="1"/>
  <c r="S45" i="1" s="1"/>
  <c r="Q48" i="1"/>
  <c r="R48" i="1" s="1"/>
  <c r="S48" i="1" s="1"/>
  <c r="Q33" i="1"/>
  <c r="R33" i="1" s="1"/>
  <c r="S33" i="1" s="1"/>
  <c r="Q42" i="1"/>
  <c r="R42" i="1" s="1"/>
  <c r="S42" i="1" s="1"/>
  <c r="Q44" i="1"/>
  <c r="R44" i="1" s="1"/>
  <c r="S44" i="1" s="1"/>
  <c r="Q58" i="1"/>
  <c r="R58" i="1" s="1"/>
  <c r="S58" i="1" s="1"/>
  <c r="Q53" i="1"/>
  <c r="R53" i="1" s="1"/>
  <c r="S53" i="1" s="1"/>
  <c r="Q39" i="1"/>
  <c r="R39" i="1" s="1"/>
  <c r="S39" i="1" s="1"/>
  <c r="Q32" i="1"/>
  <c r="R32" i="1" s="1"/>
  <c r="S32" i="1" s="1"/>
  <c r="Q46" i="1"/>
  <c r="R46" i="1" s="1"/>
  <c r="S46" i="1" s="1"/>
  <c r="Q36" i="1"/>
  <c r="R36" i="1" s="1"/>
  <c r="S36" i="1" s="1"/>
  <c r="Q47" i="1"/>
  <c r="R47" i="1" s="1"/>
  <c r="S47" i="1" s="1"/>
  <c r="Q30" i="1"/>
  <c r="R30" i="1" s="1"/>
  <c r="S30" i="1" s="1"/>
  <c r="Q34" i="1"/>
  <c r="R34" i="1" s="1"/>
  <c r="S34" i="1" s="1"/>
  <c r="Q57" i="1"/>
  <c r="R57" i="1" s="1"/>
  <c r="S57" i="1" s="1"/>
  <c r="Q43" i="1"/>
  <c r="R43" i="1" s="1"/>
  <c r="S43" i="1" s="1"/>
  <c r="Q21" i="1"/>
  <c r="R21" i="1" s="1"/>
  <c r="S21" i="1" s="1"/>
  <c r="Q24" i="1"/>
  <c r="R24" i="1" s="1"/>
  <c r="S24" i="1" s="1"/>
  <c r="Q26" i="1"/>
  <c r="R26" i="1" s="1"/>
  <c r="S26" i="1" s="1"/>
  <c r="Q25" i="1"/>
  <c r="R25" i="1" s="1"/>
  <c r="S25" i="1" s="1"/>
  <c r="Q27" i="1"/>
  <c r="R27" i="1" s="1"/>
  <c r="S27" i="1" s="1"/>
  <c r="Q22" i="1"/>
  <c r="R22" i="1" s="1"/>
  <c r="S22" i="1" s="1"/>
  <c r="Q20" i="1"/>
  <c r="R20" i="1" s="1"/>
  <c r="S20" i="1" s="1"/>
  <c r="Q23" i="1"/>
  <c r="R23" i="1" s="1"/>
  <c r="S23" i="1" s="1"/>
  <c r="Q28" i="1"/>
  <c r="R28" i="1" s="1"/>
  <c r="S28" i="1" s="1"/>
  <c r="Q12" i="1"/>
  <c r="R12" i="1" s="1"/>
  <c r="S12" i="1" s="1"/>
  <c r="Q14" i="1"/>
  <c r="R14" i="1" s="1"/>
  <c r="S14" i="1" s="1"/>
  <c r="Q11" i="1"/>
  <c r="R11" i="1" s="1"/>
  <c r="S11" i="1" s="1"/>
  <c r="Q9" i="1"/>
  <c r="R9" i="1" s="1"/>
  <c r="S9" i="1" s="1"/>
  <c r="Q10" i="1"/>
  <c r="R10" i="1" s="1"/>
  <c r="S10" i="1" s="1"/>
  <c r="Q17" i="1"/>
  <c r="R17" i="1" s="1"/>
  <c r="S17" i="1" s="1"/>
  <c r="Q18" i="1"/>
  <c r="R18" i="1" s="1"/>
  <c r="S18" i="1" s="1"/>
  <c r="Q13" i="1"/>
  <c r="R13" i="1" s="1"/>
  <c r="S13" i="1" s="1"/>
  <c r="Q15" i="1"/>
  <c r="R15" i="1" s="1"/>
  <c r="S15" i="1" s="1"/>
  <c r="Q16" i="1"/>
  <c r="R16" i="1" s="1"/>
  <c r="S16" i="1" s="1"/>
  <c r="Q8" i="1"/>
  <c r="R8" i="1" s="1"/>
  <c r="S8" i="1" s="1"/>
</calcChain>
</file>

<file path=xl/sharedStrings.xml><?xml version="1.0" encoding="utf-8"?>
<sst xmlns="http://schemas.openxmlformats.org/spreadsheetml/2006/main" count="117" uniqueCount="69">
  <si>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</si>
  <si>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</si>
  <si>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</si>
  <si>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</si>
  <si>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</si>
  <si>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</si>
  <si>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</si>
  <si>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</si>
  <si>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</si>
  <si>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</si>
  <si>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</si>
  <si>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</si>
  <si>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</si>
  <si>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</si>
  <si>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</si>
  <si>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</si>
  <si>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</si>
  <si>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</si>
  <si>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</si>
  <si>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Ipswich</t>
  </si>
  <si>
    <t xml:space="preserve">Barrymore           </t>
  </si>
  <si>
    <t xml:space="preserve">Past Tense          </t>
  </si>
  <si>
    <t xml:space="preserve">Memoire Parfait     </t>
  </si>
  <si>
    <t xml:space="preserve">Delayed Launch      </t>
  </si>
  <si>
    <t xml:space="preserve">Sandgate Road       </t>
  </si>
  <si>
    <t xml:space="preserve">Ay Bee Are          </t>
  </si>
  <si>
    <t xml:space="preserve">Big Hitter          </t>
  </si>
  <si>
    <t xml:space="preserve">Kings Row           </t>
  </si>
  <si>
    <t xml:space="preserve">Lyndall             </t>
  </si>
  <si>
    <t xml:space="preserve">Hypertension        </t>
  </si>
  <si>
    <t xml:space="preserve">Alludere            </t>
  </si>
  <si>
    <t xml:space="preserve">Tapis Magique       </t>
  </si>
  <si>
    <t xml:space="preserve">Zanazou             </t>
  </si>
  <si>
    <t xml:space="preserve">Mandalay Blonde     </t>
  </si>
  <si>
    <t xml:space="preserve">Najah               </t>
  </si>
  <si>
    <t xml:space="preserve">Controlocracy       </t>
  </si>
  <si>
    <t xml:space="preserve">Mishani Esprit      </t>
  </si>
  <si>
    <t xml:space="preserve">Sirianni            </t>
  </si>
  <si>
    <t xml:space="preserve">Im A Foxygirl       </t>
  </si>
  <si>
    <t xml:space="preserve">Lynric Lass         </t>
  </si>
  <si>
    <t xml:space="preserve">Chart Buster        </t>
  </si>
  <si>
    <t xml:space="preserve">River Rocket        </t>
  </si>
  <si>
    <t xml:space="preserve">Gauntlet            </t>
  </si>
  <si>
    <t xml:space="preserve">Halfahope           </t>
  </si>
  <si>
    <t xml:space="preserve">Templar             </t>
  </si>
  <si>
    <t xml:space="preserve">Royalspector        </t>
  </si>
  <si>
    <t xml:space="preserve">Herecum Da Drums    </t>
  </si>
  <si>
    <t xml:space="preserve">Cleary Adonis       </t>
  </si>
  <si>
    <t xml:space="preserve">Claudius            </t>
  </si>
  <si>
    <t xml:space="preserve">Whistlin Ruler      </t>
  </si>
  <si>
    <t xml:space="preserve">Broken Hero         </t>
  </si>
  <si>
    <t xml:space="preserve">Checkers            </t>
  </si>
  <si>
    <t xml:space="preserve">Moscini             </t>
  </si>
  <si>
    <t xml:space="preserve">Oriental Runner     </t>
  </si>
  <si>
    <t xml:space="preserve">Euro Belle          </t>
  </si>
  <si>
    <t xml:space="preserve">Spinning Spirit     </t>
  </si>
  <si>
    <t xml:space="preserve">Ta Chanson          </t>
  </si>
  <si>
    <t xml:space="preserve">Crack Of Doom       </t>
  </si>
  <si>
    <t xml:space="preserve">Ginger Rock         </t>
  </si>
  <si>
    <t xml:space="preserve">Chasing Jackley     </t>
  </si>
  <si>
    <t xml:space="preserve">Elizano             </t>
  </si>
  <si>
    <t xml:space="preserve">Class Of Royalty    </t>
  </si>
  <si>
    <t xml:space="preserve">Vandangle           </t>
  </si>
  <si>
    <t xml:space="preserve">Spurious            </t>
  </si>
  <si>
    <t xml:space="preserve">Komata              </t>
  </si>
  <si>
    <t xml:space="preserve">Daintree Diva       </t>
  </si>
  <si>
    <t xml:space="preserve">Okalani             </t>
  </si>
  <si>
    <t xml:space="preserve">East Esplanade      </t>
  </si>
  <si>
    <t xml:space="preserve">Above The Lot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</si>
</sst>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45720</xdr:colOff>
      <xdr:row>5</xdr:row>
      <xdr:rowOff>148085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504FD0-BA2C-9A4E-FF57-520EDFCAE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76060" cy="1062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60"/>
  <sheetViews>
    <sheetView tabSelected="1" topLeftCell="B1" zoomScaleNormal="100" workbookViewId="0">
      <pane ySplit="7" topLeftCell="A20" activePane="bottomLeft" state="frozen"/>
      <selection activeCell="B1" sqref="B1"/>
      <selection pane="bottomLeft" activeCell="Z25" sqref="Z25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6.77734375" style="9" bestFit="1" customWidth="1"/>
    <col min="4" max="4" width="6.44140625" style="9" bestFit="1" customWidth="1"/>
    <col min="5" max="5" width="6.33203125" style="9" bestFit="1" customWidth="1"/>
    <col min="6" max="6" width="23.44140625" style="9" bestFit="1" customWidth="1"/>
    <col min="7" max="7" width="15.66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0.109375" style="12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14</v>
      </c>
      <c r="B8" s="5">
        <v>0.68263888888888891</v>
      </c>
      <c r="C8" s="1" t="s">
        <v>19</v>
      </c>
      <c r="D8" s="1">
        <v>4</v>
      </c>
      <c r="E8" s="1">
        <v>1</v>
      </c>
      <c r="F8" s="1" t="s">
        <v>20</v>
      </c>
      <c r="G8" s="1">
        <v>69.010000000000005</v>
      </c>
      <c r="H8" s="1">
        <f>1+COUNTIFS(A:A,A8,G:G,"&gt;"&amp;G8)</f>
        <v>1</v>
      </c>
      <c r="I8" s="2">
        <f>AVERAGEIF(A:A,A8,G:G)</f>
        <v>48.897272727272714</v>
      </c>
      <c r="J8" s="2">
        <f t="shared" ref="J8:J28" si="0">G8-I8</f>
        <v>20.112727272727291</v>
      </c>
      <c r="K8" s="2">
        <f t="shared" ref="K8:K28" si="1">90+J8</f>
        <v>110.11272727272728</v>
      </c>
      <c r="L8" s="2">
        <f t="shared" ref="L8:L28" si="2">EXP(0.06*K8)</f>
        <v>740.08395788483938</v>
      </c>
      <c r="M8" s="2">
        <f>SUMIF(A:A,A8,L:L)</f>
        <v>2986.5148150536556</v>
      </c>
      <c r="N8" s="3">
        <f t="shared" ref="N8:N28" si="3">L8/M8</f>
        <v>0.24780856741591054</v>
      </c>
      <c r="O8" s="6">
        <f t="shared" ref="O8:O28" si="4">1/N8</f>
        <v>4.0353729914496697</v>
      </c>
      <c r="P8" s="3">
        <f t="shared" ref="P8:P28" si="5">IF(O8&gt;21,"",N8)</f>
        <v>0.24780856741591054</v>
      </c>
      <c r="Q8" s="3">
        <f>IF(ISNUMBER(P8),SUMIF(A:A,A8,P:P),"")</f>
        <v>0.89729574062582063</v>
      </c>
      <c r="R8" s="3">
        <f t="shared" ref="R8:R28" si="6">IFERROR(P8*(1/Q8),"")</f>
        <v>0.27617267774287657</v>
      </c>
      <c r="S8" s="7">
        <f t="shared" ref="S8:S28" si="7">IFERROR(1/R8,"")</f>
        <v>3.6209229970642647</v>
      </c>
    </row>
    <row r="9" spans="1:19" x14ac:dyDescent="0.3">
      <c r="A9" s="1">
        <v>14</v>
      </c>
      <c r="B9" s="5">
        <v>0.68263888888888891</v>
      </c>
      <c r="C9" s="1" t="s">
        <v>19</v>
      </c>
      <c r="D9" s="1">
        <v>4</v>
      </c>
      <c r="E9" s="1">
        <v>4</v>
      </c>
      <c r="F9" s="1" t="s">
        <v>23</v>
      </c>
      <c r="G9" s="1">
        <v>63.31</v>
      </c>
      <c r="H9" s="1">
        <f>1+COUNTIFS(A:A,A9,G:G,"&gt;"&amp;G9)</f>
        <v>2</v>
      </c>
      <c r="I9" s="2">
        <f>AVERAGEIF(A:A,A9,G:G)</f>
        <v>48.897272727272714</v>
      </c>
      <c r="J9" s="2">
        <f t="shared" si="0"/>
        <v>14.412727272727288</v>
      </c>
      <c r="K9" s="2">
        <f t="shared" si="1"/>
        <v>104.4127272727273</v>
      </c>
      <c r="L9" s="2">
        <f t="shared" si="2"/>
        <v>525.71731081755865</v>
      </c>
      <c r="M9" s="2">
        <f>SUMIF(A:A,A9,L:L)</f>
        <v>2986.5148150536556</v>
      </c>
      <c r="N9" s="3">
        <f t="shared" si="3"/>
        <v>0.17603037097544538</v>
      </c>
      <c r="O9" s="6">
        <f t="shared" si="4"/>
        <v>5.6808378830235542</v>
      </c>
      <c r="P9" s="3">
        <f t="shared" si="5"/>
        <v>0.17603037097544538</v>
      </c>
      <c r="Q9" s="3">
        <f>IF(ISNUMBER(P9),SUMIF(A:A,A9,P:P),"")</f>
        <v>0.89729574062582063</v>
      </c>
      <c r="R9" s="3">
        <f t="shared" si="6"/>
        <v>0.19617876582437876</v>
      </c>
      <c r="S9" s="7">
        <f t="shared" si="7"/>
        <v>5.0973916356228388</v>
      </c>
    </row>
    <row r="10" spans="1:19" x14ac:dyDescent="0.3">
      <c r="A10" s="1">
        <v>14</v>
      </c>
      <c r="B10" s="5">
        <v>0.68263888888888891</v>
      </c>
      <c r="C10" s="1" t="s">
        <v>19</v>
      </c>
      <c r="D10" s="1">
        <v>4</v>
      </c>
      <c r="E10" s="1">
        <v>3</v>
      </c>
      <c r="F10" s="1" t="s">
        <v>22</v>
      </c>
      <c r="G10" s="1">
        <v>53.82</v>
      </c>
      <c r="H10" s="1">
        <f>1+COUNTIFS(A:A,A10,G:G,"&gt;"&amp;G10)</f>
        <v>3</v>
      </c>
      <c r="I10" s="2">
        <f>AVERAGEIF(A:A,A10,G:G)</f>
        <v>48.897272727272714</v>
      </c>
      <c r="J10" s="2">
        <f t="shared" si="0"/>
        <v>4.9227272727272862</v>
      </c>
      <c r="K10" s="2">
        <f t="shared" si="1"/>
        <v>94.922727272727286</v>
      </c>
      <c r="L10" s="2">
        <f t="shared" si="2"/>
        <v>297.4849502656167</v>
      </c>
      <c r="M10" s="2">
        <f>SUMIF(A:A,A10,L:L)</f>
        <v>2986.5148150536556</v>
      </c>
      <c r="N10" s="3">
        <f t="shared" si="3"/>
        <v>9.9609400484514957E-2</v>
      </c>
      <c r="O10" s="6">
        <f t="shared" si="4"/>
        <v>10.039213117796624</v>
      </c>
      <c r="P10" s="3">
        <f t="shared" si="5"/>
        <v>9.9609400484514957E-2</v>
      </c>
      <c r="Q10" s="3">
        <f>IF(ISNUMBER(P10),SUMIF(A:A,A10,P:P),"")</f>
        <v>0.89729574062582063</v>
      </c>
      <c r="R10" s="3">
        <f t="shared" si="6"/>
        <v>0.11101066902985875</v>
      </c>
      <c r="S10" s="7">
        <f t="shared" si="7"/>
        <v>9.0081431698337759</v>
      </c>
    </row>
    <row r="11" spans="1:19" x14ac:dyDescent="0.3">
      <c r="A11" s="1">
        <v>14</v>
      </c>
      <c r="B11" s="5">
        <v>0.68263888888888891</v>
      </c>
      <c r="C11" s="1" t="s">
        <v>19</v>
      </c>
      <c r="D11" s="1">
        <v>4</v>
      </c>
      <c r="E11" s="1">
        <v>2</v>
      </c>
      <c r="F11" s="1" t="s">
        <v>21</v>
      </c>
      <c r="G11" s="1">
        <v>51.71</v>
      </c>
      <c r="H11" s="1">
        <f>1+COUNTIFS(A:A,A11,G:G,"&gt;"&amp;G11)</f>
        <v>4</v>
      </c>
      <c r="I11" s="2">
        <f>AVERAGEIF(A:A,A11,G:G)</f>
        <v>48.897272727272714</v>
      </c>
      <c r="J11" s="2">
        <f t="shared" si="0"/>
        <v>2.8127272727272867</v>
      </c>
      <c r="K11" s="2">
        <f t="shared" si="1"/>
        <v>92.812727272727287</v>
      </c>
      <c r="L11" s="2">
        <f t="shared" si="2"/>
        <v>262.10983575813117</v>
      </c>
      <c r="M11" s="2">
        <f>SUMIF(A:A,A11,L:L)</f>
        <v>2986.5148150536556</v>
      </c>
      <c r="N11" s="3">
        <f t="shared" si="3"/>
        <v>8.7764451874457583E-2</v>
      </c>
      <c r="O11" s="6">
        <f t="shared" si="4"/>
        <v>11.394134853487689</v>
      </c>
      <c r="P11" s="3">
        <f t="shared" si="5"/>
        <v>8.7764451874457583E-2</v>
      </c>
      <c r="Q11" s="3">
        <f>IF(ISNUMBER(P11),SUMIF(A:A,A11,P:P),"")</f>
        <v>0.89729574062582063</v>
      </c>
      <c r="R11" s="3">
        <f t="shared" si="6"/>
        <v>9.7809950388537556E-2</v>
      </c>
      <c r="S11" s="7">
        <f t="shared" si="7"/>
        <v>10.223908672150712</v>
      </c>
    </row>
    <row r="12" spans="1:19" x14ac:dyDescent="0.3">
      <c r="A12" s="1">
        <v>14</v>
      </c>
      <c r="B12" s="5">
        <v>0.68263888888888891</v>
      </c>
      <c r="C12" s="1" t="s">
        <v>19</v>
      </c>
      <c r="D12" s="1">
        <v>4</v>
      </c>
      <c r="E12" s="1">
        <v>12</v>
      </c>
      <c r="F12" s="1" t="s">
        <v>30</v>
      </c>
      <c r="G12" s="1">
        <v>50.62</v>
      </c>
      <c r="H12" s="1">
        <f>1+COUNTIFS(A:A,A12,G:G,"&gt;"&amp;G12)</f>
        <v>5</v>
      </c>
      <c r="I12" s="2">
        <f>AVERAGEIF(A:A,A12,G:G)</f>
        <v>48.897272727272714</v>
      </c>
      <c r="J12" s="2">
        <f t="shared" si="0"/>
        <v>1.7227272727272833</v>
      </c>
      <c r="K12" s="2">
        <f t="shared" si="1"/>
        <v>91.722727272727283</v>
      </c>
      <c r="L12" s="2">
        <f t="shared" si="2"/>
        <v>245.51637272711997</v>
      </c>
      <c r="M12" s="2">
        <f>SUMIF(A:A,A12,L:L)</f>
        <v>2986.5148150536556</v>
      </c>
      <c r="N12" s="3">
        <f t="shared" si="3"/>
        <v>8.2208322386208899E-2</v>
      </c>
      <c r="O12" s="6">
        <f t="shared" si="4"/>
        <v>12.164218548361449</v>
      </c>
      <c r="P12" s="3">
        <f t="shared" si="5"/>
        <v>8.2208322386208899E-2</v>
      </c>
      <c r="Q12" s="3">
        <f>IF(ISNUMBER(P12),SUMIF(A:A,A12,P:P),"")</f>
        <v>0.89729574062582063</v>
      </c>
      <c r="R12" s="3">
        <f t="shared" si="6"/>
        <v>9.1617867626199306E-2</v>
      </c>
      <c r="S12" s="7">
        <f t="shared" si="7"/>
        <v>10.914901491486331</v>
      </c>
    </row>
    <row r="13" spans="1:19" x14ac:dyDescent="0.3">
      <c r="A13" s="1">
        <v>14</v>
      </c>
      <c r="B13" s="5">
        <v>0.68263888888888891</v>
      </c>
      <c r="C13" s="1" t="s">
        <v>19</v>
      </c>
      <c r="D13" s="1">
        <v>4</v>
      </c>
      <c r="E13" s="1">
        <v>6</v>
      </c>
      <c r="F13" s="1" t="s">
        <v>25</v>
      </c>
      <c r="G13" s="1">
        <v>49.14</v>
      </c>
      <c r="H13" s="1">
        <f>1+COUNTIFS(A:A,A13,G:G,"&gt;"&amp;G13)</f>
        <v>6</v>
      </c>
      <c r="I13" s="2">
        <f>AVERAGEIF(A:A,A13,G:G)</f>
        <v>48.897272727272714</v>
      </c>
      <c r="J13" s="2">
        <f t="shared" si="0"/>
        <v>0.24272727272728645</v>
      </c>
      <c r="K13" s="2">
        <f t="shared" si="1"/>
        <v>90.242727272727279</v>
      </c>
      <c r="L13" s="2">
        <f t="shared" si="2"/>
        <v>224.65449323531774</v>
      </c>
      <c r="M13" s="2">
        <f>SUMIF(A:A,A13,L:L)</f>
        <v>2986.5148150536556</v>
      </c>
      <c r="N13" s="3">
        <f t="shared" si="3"/>
        <v>7.5222962934232626E-2</v>
      </c>
      <c r="O13" s="6">
        <f t="shared" si="4"/>
        <v>13.293812966052656</v>
      </c>
      <c r="P13" s="3">
        <f t="shared" si="5"/>
        <v>7.5222962934232626E-2</v>
      </c>
      <c r="Q13" s="3">
        <f>IF(ISNUMBER(P13),SUMIF(A:A,A13,P:P),"")</f>
        <v>0.89729574062582063</v>
      </c>
      <c r="R13" s="3">
        <f t="shared" si="6"/>
        <v>8.3832965574725929E-2</v>
      </c>
      <c r="S13" s="7">
        <f t="shared" si="7"/>
        <v>11.928481751115354</v>
      </c>
    </row>
    <row r="14" spans="1:19" x14ac:dyDescent="0.3">
      <c r="A14" s="1">
        <v>14</v>
      </c>
      <c r="B14" s="5">
        <v>0.68263888888888891</v>
      </c>
      <c r="C14" s="1" t="s">
        <v>19</v>
      </c>
      <c r="D14" s="1">
        <v>4</v>
      </c>
      <c r="E14" s="1">
        <v>5</v>
      </c>
      <c r="F14" s="1" t="s">
        <v>24</v>
      </c>
      <c r="G14" s="1">
        <v>48.39</v>
      </c>
      <c r="H14" s="1">
        <f>1+COUNTIFS(A:A,A14,G:G,"&gt;"&amp;G14)</f>
        <v>7</v>
      </c>
      <c r="I14" s="2">
        <f>AVERAGEIF(A:A,A14,G:G)</f>
        <v>48.897272727272714</v>
      </c>
      <c r="J14" s="2">
        <f t="shared" si="0"/>
        <v>-0.50727272727271355</v>
      </c>
      <c r="K14" s="2">
        <f t="shared" si="1"/>
        <v>89.492727272727279</v>
      </c>
      <c r="L14" s="2">
        <f t="shared" si="2"/>
        <v>214.76912981545496</v>
      </c>
      <c r="M14" s="2">
        <f>SUMIF(A:A,A14,L:L)</f>
        <v>2986.5148150536556</v>
      </c>
      <c r="N14" s="3">
        <f t="shared" si="3"/>
        <v>7.1912963141151004E-2</v>
      </c>
      <c r="O14" s="6">
        <f t="shared" si="4"/>
        <v>13.905698726906811</v>
      </c>
      <c r="P14" s="3">
        <f t="shared" si="5"/>
        <v>7.1912963141151004E-2</v>
      </c>
      <c r="Q14" s="3">
        <f>IF(ISNUMBER(P14),SUMIF(A:A,A14,P:P),"")</f>
        <v>0.89729574062582063</v>
      </c>
      <c r="R14" s="3">
        <f t="shared" si="6"/>
        <v>8.0144103984038942E-2</v>
      </c>
      <c r="S14" s="7">
        <f t="shared" si="7"/>
        <v>12.477524238079379</v>
      </c>
    </row>
    <row r="15" spans="1:19" x14ac:dyDescent="0.3">
      <c r="A15" s="1">
        <v>14</v>
      </c>
      <c r="B15" s="5">
        <v>0.68263888888888891</v>
      </c>
      <c r="C15" s="1" t="s">
        <v>19</v>
      </c>
      <c r="D15" s="1">
        <v>4</v>
      </c>
      <c r="E15" s="1">
        <v>11</v>
      </c>
      <c r="F15" s="1" t="s">
        <v>29</v>
      </c>
      <c r="G15" s="1">
        <v>44.44</v>
      </c>
      <c r="H15" s="1">
        <f>1+COUNTIFS(A:A,A15,G:G,"&gt;"&amp;G15)</f>
        <v>8</v>
      </c>
      <c r="I15" s="2">
        <f>AVERAGEIF(A:A,A15,G:G)</f>
        <v>48.897272727272714</v>
      </c>
      <c r="J15" s="2">
        <f t="shared" si="0"/>
        <v>-4.4572727272727164</v>
      </c>
      <c r="K15" s="2">
        <f t="shared" si="1"/>
        <v>85.542727272727291</v>
      </c>
      <c r="L15" s="2">
        <f t="shared" si="2"/>
        <v>169.45097235951715</v>
      </c>
      <c r="M15" s="2">
        <f>SUMIF(A:A,A15,L:L)</f>
        <v>2986.5148150536556</v>
      </c>
      <c r="N15" s="3">
        <f t="shared" si="3"/>
        <v>5.6738701413899667E-2</v>
      </c>
      <c r="O15" s="6">
        <f t="shared" si="4"/>
        <v>17.624654337877093</v>
      </c>
      <c r="P15" s="3">
        <f t="shared" si="5"/>
        <v>5.6738701413899667E-2</v>
      </c>
      <c r="Q15" s="3">
        <f>IF(ISNUMBER(P15),SUMIF(A:A,A15,P:P),"")</f>
        <v>0.89729574062582063</v>
      </c>
      <c r="R15" s="3">
        <f t="shared" si="6"/>
        <v>6.3232999829384184E-2</v>
      </c>
      <c r="S15" s="7">
        <f t="shared" si="7"/>
        <v>15.814527267379509</v>
      </c>
    </row>
    <row r="16" spans="1:19" x14ac:dyDescent="0.3">
      <c r="A16" s="1">
        <v>14</v>
      </c>
      <c r="B16" s="5">
        <v>0.68263888888888891</v>
      </c>
      <c r="C16" s="1" t="s">
        <v>19</v>
      </c>
      <c r="D16" s="1">
        <v>4</v>
      </c>
      <c r="E16" s="1">
        <v>8</v>
      </c>
      <c r="F16" s="1" t="s">
        <v>26</v>
      </c>
      <c r="G16" s="1">
        <v>38.26</v>
      </c>
      <c r="H16" s="1">
        <f>1+COUNTIFS(A:A,A16,G:G,"&gt;"&amp;G16)</f>
        <v>9</v>
      </c>
      <c r="I16" s="2">
        <f>AVERAGEIF(A:A,A16,G:G)</f>
        <v>48.897272727272714</v>
      </c>
      <c r="J16" s="2">
        <f t="shared" si="0"/>
        <v>-10.637272727272716</v>
      </c>
      <c r="K16" s="2">
        <f t="shared" si="1"/>
        <v>79.362727272727284</v>
      </c>
      <c r="L16" s="2">
        <f t="shared" si="2"/>
        <v>116.95200493003236</v>
      </c>
      <c r="M16" s="2">
        <f>SUMIF(A:A,A16,L:L)</f>
        <v>2986.5148150536556</v>
      </c>
      <c r="N16" s="3">
        <f t="shared" si="3"/>
        <v>3.9160028385103192E-2</v>
      </c>
      <c r="O16" s="6">
        <f t="shared" si="4"/>
        <v>25.53624298138682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>
        <v>14</v>
      </c>
      <c r="B17" s="5">
        <v>0.68263888888888891</v>
      </c>
      <c r="C17" s="1" t="s">
        <v>19</v>
      </c>
      <c r="D17" s="1">
        <v>4</v>
      </c>
      <c r="E17" s="1">
        <v>10</v>
      </c>
      <c r="F17" s="1" t="s">
        <v>28</v>
      </c>
      <c r="G17" s="1">
        <v>37.11</v>
      </c>
      <c r="H17" s="1">
        <f>1+COUNTIFS(A:A,A17,G:G,"&gt;"&amp;G17)</f>
        <v>10</v>
      </c>
      <c r="I17" s="2">
        <f>AVERAGEIF(A:A,A17,G:G)</f>
        <v>48.897272727272714</v>
      </c>
      <c r="J17" s="2">
        <f t="shared" si="0"/>
        <v>-11.787272727272715</v>
      </c>
      <c r="K17" s="2">
        <f t="shared" si="1"/>
        <v>78.212727272727278</v>
      </c>
      <c r="L17" s="2">
        <f t="shared" si="2"/>
        <v>109.15442648983661</v>
      </c>
      <c r="M17" s="2">
        <f>SUMIF(A:A,A17,L:L)</f>
        <v>2986.5148150536556</v>
      </c>
      <c r="N17" s="3">
        <f t="shared" si="3"/>
        <v>3.6549099284436511E-2</v>
      </c>
      <c r="O17" s="6">
        <f t="shared" si="4"/>
        <v>27.36045537586816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>
        <v>14</v>
      </c>
      <c r="B18" s="5">
        <v>0.68263888888888891</v>
      </c>
      <c r="C18" s="1" t="s">
        <v>19</v>
      </c>
      <c r="D18" s="1">
        <v>4</v>
      </c>
      <c r="E18" s="1">
        <v>9</v>
      </c>
      <c r="F18" s="1" t="s">
        <v>27</v>
      </c>
      <c r="G18" s="1">
        <v>32.06</v>
      </c>
      <c r="H18" s="1">
        <f>1+COUNTIFS(A:A,A18,G:G,"&gt;"&amp;G18)</f>
        <v>11</v>
      </c>
      <c r="I18" s="2">
        <f>AVERAGEIF(A:A,A18,G:G)</f>
        <v>48.897272727272714</v>
      </c>
      <c r="J18" s="2">
        <f t="shared" si="0"/>
        <v>-16.837272727272712</v>
      </c>
      <c r="K18" s="2">
        <f t="shared" si="1"/>
        <v>73.162727272727295</v>
      </c>
      <c r="L18" s="2">
        <f t="shared" si="2"/>
        <v>80.621360770231661</v>
      </c>
      <c r="M18" s="2">
        <f>SUMIF(A:A,A18,L:L)</f>
        <v>2986.5148150536556</v>
      </c>
      <c r="N18" s="3">
        <f t="shared" si="3"/>
        <v>2.6995131704639883E-2</v>
      </c>
      <c r="O18" s="6">
        <f t="shared" si="4"/>
        <v>37.043716287115629</v>
      </c>
      <c r="P18" s="3" t="str">
        <f t="shared" si="5"/>
        <v/>
      </c>
      <c r="Q18" s="3" t="str">
        <f>IF(ISNUMBER(P18),SUMIF(A:A,A18,P:P),"")</f>
        <v/>
      </c>
      <c r="R18" s="3" t="str">
        <f t="shared" si="6"/>
        <v/>
      </c>
      <c r="S18" s="7" t="str">
        <f t="shared" si="7"/>
        <v/>
      </c>
    </row>
    <row r="19" spans="1:19" x14ac:dyDescent="0.3">
      <c r="A19" s="1"/>
      <c r="B19" s="5"/>
      <c r="C19" s="1"/>
      <c r="D19" s="1"/>
      <c r="E19" s="1"/>
      <c r="F19" s="1"/>
      <c r="G19" s="1"/>
      <c r="H19" s="1"/>
      <c r="I19" s="2"/>
      <c r="J19" s="2"/>
      <c r="K19" s="2"/>
      <c r="L19" s="2"/>
      <c r="M19" s="2"/>
      <c r="N19" s="3"/>
      <c r="O19" s="6"/>
      <c r="P19" s="3"/>
      <c r="Q19" s="3"/>
      <c r="R19" s="3"/>
      <c r="S19" s="7"/>
    </row>
    <row r="20" spans="1:19" x14ac:dyDescent="0.3">
      <c r="A20" s="1">
        <v>18</v>
      </c>
      <c r="B20" s="5">
        <v>0.7104166666666667</v>
      </c>
      <c r="C20" s="1" t="s">
        <v>19</v>
      </c>
      <c r="D20" s="1">
        <v>5</v>
      </c>
      <c r="E20" s="1">
        <v>1</v>
      </c>
      <c r="F20" s="1" t="s">
        <v>31</v>
      </c>
      <c r="G20" s="1">
        <v>71.23</v>
      </c>
      <c r="H20" s="1">
        <f>1+COUNTIFS(A:A,A20,G:G,"&gt;"&amp;G20)</f>
        <v>1</v>
      </c>
      <c r="I20" s="2">
        <f>AVERAGEIF(A:A,A20,G:G)</f>
        <v>48.653333333333336</v>
      </c>
      <c r="J20" s="2">
        <f t="shared" si="0"/>
        <v>22.576666666666668</v>
      </c>
      <c r="K20" s="2">
        <f t="shared" si="1"/>
        <v>112.57666666666667</v>
      </c>
      <c r="L20" s="2">
        <f t="shared" si="2"/>
        <v>857.99648264653797</v>
      </c>
      <c r="M20" s="2">
        <f>SUMIF(A:A,A20,L:L)</f>
        <v>2679.1013462256692</v>
      </c>
      <c r="N20" s="3">
        <f t="shared" si="3"/>
        <v>0.32025532884572938</v>
      </c>
      <c r="O20" s="6">
        <f t="shared" si="4"/>
        <v>3.122508542181702</v>
      </c>
      <c r="P20" s="3">
        <f t="shared" si="5"/>
        <v>0.32025532884572938</v>
      </c>
      <c r="Q20" s="3">
        <f>IF(ISNUMBER(P20),SUMIF(A:A,A20,P:P),"")</f>
        <v>0.93969281216208989</v>
      </c>
      <c r="R20" s="3">
        <f t="shared" si="6"/>
        <v>0.34080853306610992</v>
      </c>
      <c r="S20" s="7">
        <f t="shared" si="7"/>
        <v>2.9341988330028705</v>
      </c>
    </row>
    <row r="21" spans="1:19" x14ac:dyDescent="0.3">
      <c r="A21" s="1">
        <v>18</v>
      </c>
      <c r="B21" s="5">
        <v>0.7104166666666667</v>
      </c>
      <c r="C21" s="1" t="s">
        <v>19</v>
      </c>
      <c r="D21" s="1">
        <v>5</v>
      </c>
      <c r="E21" s="1">
        <v>6</v>
      </c>
      <c r="F21" s="1" t="s">
        <v>36</v>
      </c>
      <c r="G21" s="1">
        <v>64.55</v>
      </c>
      <c r="H21" s="1">
        <f>1+COUNTIFS(A:A,A21,G:G,"&gt;"&amp;G21)</f>
        <v>2</v>
      </c>
      <c r="I21" s="2">
        <f>AVERAGEIF(A:A,A21,G:G)</f>
        <v>48.653333333333336</v>
      </c>
      <c r="J21" s="2">
        <f t="shared" si="0"/>
        <v>15.896666666666661</v>
      </c>
      <c r="K21" s="2">
        <f t="shared" si="1"/>
        <v>105.89666666666666</v>
      </c>
      <c r="L21" s="2">
        <f t="shared" si="2"/>
        <v>574.67231994589622</v>
      </c>
      <c r="M21" s="2">
        <f>SUMIF(A:A,A21,L:L)</f>
        <v>2679.1013462256692</v>
      </c>
      <c r="N21" s="3">
        <f t="shared" si="3"/>
        <v>0.21450189659883429</v>
      </c>
      <c r="O21" s="6">
        <f t="shared" si="4"/>
        <v>4.6619634411448576</v>
      </c>
      <c r="P21" s="3">
        <f t="shared" si="5"/>
        <v>0.21450189659883429</v>
      </c>
      <c r="Q21" s="3">
        <f>IF(ISNUMBER(P21),SUMIF(A:A,A21,P:P),"")</f>
        <v>0.93969281216208989</v>
      </c>
      <c r="R21" s="3">
        <f t="shared" si="6"/>
        <v>0.22826810402571682</v>
      </c>
      <c r="S21" s="7">
        <f t="shared" si="7"/>
        <v>4.380813536206265</v>
      </c>
    </row>
    <row r="22" spans="1:19" x14ac:dyDescent="0.3">
      <c r="A22" s="1">
        <v>18</v>
      </c>
      <c r="B22" s="5">
        <v>0.7104166666666667</v>
      </c>
      <c r="C22" s="1" t="s">
        <v>19</v>
      </c>
      <c r="D22" s="1">
        <v>5</v>
      </c>
      <c r="E22" s="1">
        <v>5</v>
      </c>
      <c r="F22" s="1" t="s">
        <v>35</v>
      </c>
      <c r="G22" s="1">
        <v>52.38</v>
      </c>
      <c r="H22" s="1">
        <f>1+COUNTIFS(A:A,A22,G:G,"&gt;"&amp;G22)</f>
        <v>3</v>
      </c>
      <c r="I22" s="2">
        <f>AVERAGEIF(A:A,A22,G:G)</f>
        <v>48.653333333333336</v>
      </c>
      <c r="J22" s="2">
        <f t="shared" si="0"/>
        <v>3.7266666666666666</v>
      </c>
      <c r="K22" s="2">
        <f t="shared" si="1"/>
        <v>93.726666666666659</v>
      </c>
      <c r="L22" s="2">
        <f t="shared" si="2"/>
        <v>276.88437492487884</v>
      </c>
      <c r="M22" s="2">
        <f>SUMIF(A:A,A22,L:L)</f>
        <v>2679.1013462256692</v>
      </c>
      <c r="N22" s="3">
        <f t="shared" si="3"/>
        <v>0.1033497203511748</v>
      </c>
      <c r="O22" s="6">
        <f t="shared" si="4"/>
        <v>9.6758849138833956</v>
      </c>
      <c r="P22" s="3">
        <f t="shared" si="5"/>
        <v>0.1033497203511748</v>
      </c>
      <c r="Q22" s="3">
        <f>IF(ISNUMBER(P22),SUMIF(A:A,A22,P:P),"")</f>
        <v>0.93969281216208989</v>
      </c>
      <c r="R22" s="3">
        <f t="shared" si="6"/>
        <v>0.10998245279048466</v>
      </c>
      <c r="S22" s="7">
        <f t="shared" si="7"/>
        <v>9.0923595048838273</v>
      </c>
    </row>
    <row r="23" spans="1:19" x14ac:dyDescent="0.3">
      <c r="A23" s="1">
        <v>18</v>
      </c>
      <c r="B23" s="5">
        <v>0.7104166666666667</v>
      </c>
      <c r="C23" s="1" t="s">
        <v>19</v>
      </c>
      <c r="D23" s="1">
        <v>5</v>
      </c>
      <c r="E23" s="1">
        <v>7</v>
      </c>
      <c r="F23" s="1" t="s">
        <v>37</v>
      </c>
      <c r="G23" s="1">
        <v>51.28</v>
      </c>
      <c r="H23" s="1">
        <f>1+COUNTIFS(A:A,A23,G:G,"&gt;"&amp;G23)</f>
        <v>4</v>
      </c>
      <c r="I23" s="2">
        <f>AVERAGEIF(A:A,A23,G:G)</f>
        <v>48.653333333333336</v>
      </c>
      <c r="J23" s="2">
        <f t="shared" si="0"/>
        <v>2.6266666666666652</v>
      </c>
      <c r="K23" s="2">
        <f t="shared" si="1"/>
        <v>92.626666666666665</v>
      </c>
      <c r="L23" s="2">
        <f t="shared" si="2"/>
        <v>259.20000920727153</v>
      </c>
      <c r="M23" s="2">
        <f>SUMIF(A:A,A23,L:L)</f>
        <v>2679.1013462256692</v>
      </c>
      <c r="N23" s="3">
        <f t="shared" si="3"/>
        <v>9.6748863036642402E-2</v>
      </c>
      <c r="O23" s="6">
        <f t="shared" si="4"/>
        <v>10.336038777233616</v>
      </c>
      <c r="P23" s="3">
        <f t="shared" si="5"/>
        <v>9.6748863036642402E-2</v>
      </c>
      <c r="Q23" s="3">
        <f>IF(ISNUMBER(P23),SUMIF(A:A,A23,P:P),"")</f>
        <v>0.93969281216208989</v>
      </c>
      <c r="R23" s="3">
        <f t="shared" si="6"/>
        <v>0.10295796858766859</v>
      </c>
      <c r="S23" s="7">
        <f t="shared" si="7"/>
        <v>9.7127013451950646</v>
      </c>
    </row>
    <row r="24" spans="1:19" x14ac:dyDescent="0.3">
      <c r="A24" s="1">
        <v>18</v>
      </c>
      <c r="B24" s="5">
        <v>0.7104166666666667</v>
      </c>
      <c r="C24" s="1" t="s">
        <v>19</v>
      </c>
      <c r="D24" s="1">
        <v>5</v>
      </c>
      <c r="E24" s="1">
        <v>4</v>
      </c>
      <c r="F24" s="1" t="s">
        <v>34</v>
      </c>
      <c r="G24" s="1">
        <v>48.56</v>
      </c>
      <c r="H24" s="1">
        <f>1+COUNTIFS(A:A,A24,G:G,"&gt;"&amp;G24)</f>
        <v>5</v>
      </c>
      <c r="I24" s="2">
        <f>AVERAGEIF(A:A,A24,G:G)</f>
        <v>48.653333333333336</v>
      </c>
      <c r="J24" s="2">
        <f t="shared" si="0"/>
        <v>-9.3333333333333712E-2</v>
      </c>
      <c r="K24" s="2">
        <f t="shared" si="1"/>
        <v>89.906666666666666</v>
      </c>
      <c r="L24" s="2">
        <f t="shared" si="2"/>
        <v>220.17000545469398</v>
      </c>
      <c r="M24" s="2">
        <f>SUMIF(A:A,A24,L:L)</f>
        <v>2679.1013462256692</v>
      </c>
      <c r="N24" s="3">
        <f t="shared" si="3"/>
        <v>8.2180543772586476E-2</v>
      </c>
      <c r="O24" s="6">
        <f t="shared" si="4"/>
        <v>12.168330289554214</v>
      </c>
      <c r="P24" s="3">
        <f t="shared" si="5"/>
        <v>8.2180543772586476E-2</v>
      </c>
      <c r="Q24" s="3">
        <f>IF(ISNUMBER(P24),SUMIF(A:A,A24,P:P),"")</f>
        <v>0.93969281216208989</v>
      </c>
      <c r="R24" s="3">
        <f t="shared" si="6"/>
        <v>8.7454690201898624E-2</v>
      </c>
      <c r="S24" s="7">
        <f t="shared" si="7"/>
        <v>11.434492509108336</v>
      </c>
    </row>
    <row r="25" spans="1:19" x14ac:dyDescent="0.3">
      <c r="A25" s="1">
        <v>18</v>
      </c>
      <c r="B25" s="5">
        <v>0.7104166666666667</v>
      </c>
      <c r="C25" s="1" t="s">
        <v>19</v>
      </c>
      <c r="D25" s="1">
        <v>5</v>
      </c>
      <c r="E25" s="1">
        <v>3</v>
      </c>
      <c r="F25" s="1" t="s">
        <v>33</v>
      </c>
      <c r="G25" s="1">
        <v>43.94</v>
      </c>
      <c r="H25" s="1">
        <f>1+COUNTIFS(A:A,A25,G:G,"&gt;"&amp;G25)</f>
        <v>6</v>
      </c>
      <c r="I25" s="2">
        <f>AVERAGEIF(A:A,A25,G:G)</f>
        <v>48.653333333333336</v>
      </c>
      <c r="J25" s="2">
        <f t="shared" si="0"/>
        <v>-4.7133333333333383</v>
      </c>
      <c r="K25" s="2">
        <f t="shared" si="1"/>
        <v>85.286666666666662</v>
      </c>
      <c r="L25" s="2">
        <f t="shared" si="2"/>
        <v>166.86748592901779</v>
      </c>
      <c r="M25" s="2">
        <f>SUMIF(A:A,A25,L:L)</f>
        <v>2679.1013462256692</v>
      </c>
      <c r="N25" s="3">
        <f t="shared" si="3"/>
        <v>6.2284872561503321E-2</v>
      </c>
      <c r="O25" s="6">
        <f t="shared" si="4"/>
        <v>16.055262841110384</v>
      </c>
      <c r="P25" s="3">
        <f t="shared" si="5"/>
        <v>6.2284872561503321E-2</v>
      </c>
      <c r="Q25" s="3">
        <f>IF(ISNUMBER(P25),SUMIF(A:A,A25,P:P),"")</f>
        <v>0.93969281216208989</v>
      </c>
      <c r="R25" s="3">
        <f t="shared" si="6"/>
        <v>6.6282163442535361E-2</v>
      </c>
      <c r="S25" s="7">
        <f t="shared" si="7"/>
        <v>15.087015089164522</v>
      </c>
    </row>
    <row r="26" spans="1:19" x14ac:dyDescent="0.3">
      <c r="A26" s="1">
        <v>18</v>
      </c>
      <c r="B26" s="5">
        <v>0.7104166666666667</v>
      </c>
      <c r="C26" s="1" t="s">
        <v>19</v>
      </c>
      <c r="D26" s="1">
        <v>5</v>
      </c>
      <c r="E26" s="1">
        <v>2</v>
      </c>
      <c r="F26" s="1" t="s">
        <v>32</v>
      </c>
      <c r="G26" s="1">
        <v>43.42</v>
      </c>
      <c r="H26" s="1">
        <f>1+COUNTIFS(A:A,A26,G:G,"&gt;"&amp;G26)</f>
        <v>7</v>
      </c>
      <c r="I26" s="2">
        <f>AVERAGEIF(A:A,A26,G:G)</f>
        <v>48.653333333333336</v>
      </c>
      <c r="J26" s="2">
        <f t="shared" si="0"/>
        <v>-5.2333333333333343</v>
      </c>
      <c r="K26" s="2">
        <f t="shared" si="1"/>
        <v>84.766666666666666</v>
      </c>
      <c r="L26" s="2">
        <f t="shared" si="2"/>
        <v>161.74159999374379</v>
      </c>
      <c r="M26" s="2">
        <f>SUMIF(A:A,A26,L:L)</f>
        <v>2679.1013462256692</v>
      </c>
      <c r="N26" s="3">
        <f t="shared" si="3"/>
        <v>6.0371586995619307E-2</v>
      </c>
      <c r="O26" s="6">
        <f t="shared" si="4"/>
        <v>16.564083367107148</v>
      </c>
      <c r="P26" s="3">
        <f t="shared" si="5"/>
        <v>6.0371586995619307E-2</v>
      </c>
      <c r="Q26" s="3">
        <f>IF(ISNUMBER(P26),SUMIF(A:A,A26,P:P),"")</f>
        <v>0.93969281216208989</v>
      </c>
      <c r="R26" s="3">
        <f t="shared" si="6"/>
        <v>6.424608788558625E-2</v>
      </c>
      <c r="S26" s="7">
        <f t="shared" si="7"/>
        <v>15.565150080124212</v>
      </c>
    </row>
    <row r="27" spans="1:19" x14ac:dyDescent="0.3">
      <c r="A27" s="1">
        <v>18</v>
      </c>
      <c r="B27" s="5">
        <v>0.7104166666666667</v>
      </c>
      <c r="C27" s="1" t="s">
        <v>19</v>
      </c>
      <c r="D27" s="1">
        <v>5</v>
      </c>
      <c r="E27" s="1">
        <v>9</v>
      </c>
      <c r="F27" s="1" t="s">
        <v>39</v>
      </c>
      <c r="G27" s="1">
        <v>35.72</v>
      </c>
      <c r="H27" s="1">
        <f>1+COUNTIFS(A:A,A27,G:G,"&gt;"&amp;G27)</f>
        <v>8</v>
      </c>
      <c r="I27" s="2">
        <f>AVERAGEIF(A:A,A27,G:G)</f>
        <v>48.653333333333336</v>
      </c>
      <c r="J27" s="2">
        <f t="shared" si="0"/>
        <v>-12.933333333333337</v>
      </c>
      <c r="K27" s="2">
        <f t="shared" si="1"/>
        <v>77.066666666666663</v>
      </c>
      <c r="L27" s="2">
        <f t="shared" si="2"/>
        <v>101.90082129400727</v>
      </c>
      <c r="M27" s="2">
        <f>SUMIF(A:A,A27,L:L)</f>
        <v>2679.1013462256692</v>
      </c>
      <c r="N27" s="3">
        <f t="shared" si="3"/>
        <v>3.8035448504986809E-2</v>
      </c>
      <c r="O27" s="6">
        <f t="shared" si="4"/>
        <v>26.291263526678026</v>
      </c>
      <c r="P27" s="3" t="str">
        <f t="shared" si="5"/>
        <v/>
      </c>
      <c r="Q27" s="3" t="str">
        <f>IF(ISNUMBER(P27),SUMIF(A:A,A27,P:P),"")</f>
        <v/>
      </c>
      <c r="R27" s="3" t="str">
        <f t="shared" si="6"/>
        <v/>
      </c>
      <c r="S27" s="7" t="str">
        <f t="shared" si="7"/>
        <v/>
      </c>
    </row>
    <row r="28" spans="1:19" x14ac:dyDescent="0.3">
      <c r="A28" s="1">
        <v>18</v>
      </c>
      <c r="B28" s="5">
        <v>0.7104166666666667</v>
      </c>
      <c r="C28" s="1" t="s">
        <v>19</v>
      </c>
      <c r="D28" s="1">
        <v>5</v>
      </c>
      <c r="E28" s="1">
        <v>8</v>
      </c>
      <c r="F28" s="1" t="s">
        <v>38</v>
      </c>
      <c r="G28" s="1">
        <v>26.8</v>
      </c>
      <c r="H28" s="1">
        <f>1+COUNTIFS(A:A,A28,G:G,"&gt;"&amp;G28)</f>
        <v>9</v>
      </c>
      <c r="I28" s="2">
        <f>AVERAGEIF(A:A,A28,G:G)</f>
        <v>48.653333333333336</v>
      </c>
      <c r="J28" s="2">
        <f t="shared" si="0"/>
        <v>-21.853333333333335</v>
      </c>
      <c r="K28" s="2">
        <f t="shared" si="1"/>
        <v>68.146666666666661</v>
      </c>
      <c r="L28" s="2">
        <f t="shared" si="2"/>
        <v>59.668246829622277</v>
      </c>
      <c r="M28" s="2">
        <f>SUMIF(A:A,A28,L:L)</f>
        <v>2679.1013462256692</v>
      </c>
      <c r="N28" s="3">
        <f t="shared" si="3"/>
        <v>2.2271739332923403E-2</v>
      </c>
      <c r="O28" s="6">
        <f t="shared" si="4"/>
        <v>44.899950787487029</v>
      </c>
      <c r="P28" s="3" t="str">
        <f t="shared" si="5"/>
        <v/>
      </c>
      <c r="Q28" s="3" t="str">
        <f>IF(ISNUMBER(P28),SUMIF(A:A,A28,P:P),"")</f>
        <v/>
      </c>
      <c r="R28" s="3" t="str">
        <f t="shared" si="6"/>
        <v/>
      </c>
      <c r="S28" s="7" t="str">
        <f t="shared" si="7"/>
        <v/>
      </c>
    </row>
    <row r="29" spans="1:19" x14ac:dyDescent="0.3">
      <c r="A29" s="1"/>
      <c r="B29" s="5"/>
      <c r="C29" s="1"/>
      <c r="D29" s="1"/>
      <c r="E29" s="1"/>
      <c r="F29" s="1"/>
      <c r="G29" s="1"/>
      <c r="H29" s="1"/>
      <c r="I29" s="2"/>
      <c r="J29" s="2"/>
      <c r="K29" s="2"/>
      <c r="L29" s="2"/>
      <c r="M29" s="2"/>
      <c r="N29" s="3"/>
      <c r="O29" s="6"/>
      <c r="P29" s="3"/>
      <c r="Q29" s="3"/>
      <c r="R29" s="3"/>
      <c r="S29" s="7"/>
    </row>
    <row r="30" spans="1:19" x14ac:dyDescent="0.3">
      <c r="A30" s="1">
        <v>23</v>
      </c>
      <c r="B30" s="5">
        <v>0.73819444444444438</v>
      </c>
      <c r="C30" s="1" t="s">
        <v>19</v>
      </c>
      <c r="D30" s="1">
        <v>6</v>
      </c>
      <c r="E30" s="1">
        <v>4</v>
      </c>
      <c r="F30" s="1" t="s">
        <v>43</v>
      </c>
      <c r="G30" s="1">
        <v>67.09</v>
      </c>
      <c r="H30" s="1">
        <f>1+COUNTIFS(A:A,A30,G:G,"&gt;"&amp;G30)</f>
        <v>1</v>
      </c>
      <c r="I30" s="2">
        <f>AVERAGEIF(A:A,A30,G:G)</f>
        <v>48.593000000000004</v>
      </c>
      <c r="J30" s="2">
        <f t="shared" ref="J30:J39" si="8">G30-I30</f>
        <v>18.497</v>
      </c>
      <c r="K30" s="2">
        <f t="shared" ref="K30:K39" si="9">90+J30</f>
        <v>108.497</v>
      </c>
      <c r="L30" s="2">
        <f t="shared" ref="L30:L39" si="10">EXP(0.06*K30)</f>
        <v>671.70549971886237</v>
      </c>
      <c r="M30" s="2">
        <f>SUMIF(A:A,A30,L:L)</f>
        <v>2974.8414792907456</v>
      </c>
      <c r="N30" s="3">
        <f t="shared" ref="N30:N39" si="11">L30/M30</f>
        <v>0.22579539259315717</v>
      </c>
      <c r="O30" s="6">
        <f t="shared" ref="O30:O39" si="12">1/N30</f>
        <v>4.4287883313979783</v>
      </c>
      <c r="P30" s="3">
        <f t="shared" ref="P30:P39" si="13">IF(O30&gt;21,"",N30)</f>
        <v>0.22579539259315717</v>
      </c>
      <c r="Q30" s="3">
        <f>IF(ISNUMBER(P30),SUMIF(A:A,A30,P:P),"")</f>
        <v>0.95753868323500002</v>
      </c>
      <c r="R30" s="3">
        <f t="shared" ref="R30:R39" si="14">IFERROR(P30*(1/Q30),"")</f>
        <v>0.2358081156891938</v>
      </c>
      <c r="S30" s="7">
        <f t="shared" ref="S30:S39" si="15">IFERROR(1/R30,"")</f>
        <v>4.2407361471733527</v>
      </c>
    </row>
    <row r="31" spans="1:19" x14ac:dyDescent="0.3">
      <c r="A31" s="1">
        <v>23</v>
      </c>
      <c r="B31" s="5">
        <v>0.73819444444444438</v>
      </c>
      <c r="C31" s="1" t="s">
        <v>19</v>
      </c>
      <c r="D31" s="1">
        <v>6</v>
      </c>
      <c r="E31" s="1">
        <v>1</v>
      </c>
      <c r="F31" s="1" t="s">
        <v>40</v>
      </c>
      <c r="G31" s="1">
        <v>66.47</v>
      </c>
      <c r="H31" s="1">
        <f>1+COUNTIFS(A:A,A31,G:G,"&gt;"&amp;G31)</f>
        <v>2</v>
      </c>
      <c r="I31" s="2">
        <f>AVERAGEIF(A:A,A31,G:G)</f>
        <v>48.593000000000004</v>
      </c>
      <c r="J31" s="2">
        <f t="shared" si="8"/>
        <v>17.876999999999995</v>
      </c>
      <c r="K31" s="2">
        <f t="shared" si="9"/>
        <v>107.877</v>
      </c>
      <c r="L31" s="2">
        <f t="shared" si="10"/>
        <v>647.17711169503355</v>
      </c>
      <c r="M31" s="2">
        <f>SUMIF(A:A,A31,L:L)</f>
        <v>2974.8414792907456</v>
      </c>
      <c r="N31" s="3">
        <f t="shared" si="11"/>
        <v>0.21755011693911566</v>
      </c>
      <c r="O31" s="6">
        <f t="shared" si="12"/>
        <v>4.5966419787301858</v>
      </c>
      <c r="P31" s="3">
        <f t="shared" si="13"/>
        <v>0.21755011693911566</v>
      </c>
      <c r="Q31" s="3">
        <f>IF(ISNUMBER(P31),SUMIF(A:A,A31,P:P),"")</f>
        <v>0.95753868323500002</v>
      </c>
      <c r="R31" s="3">
        <f t="shared" si="14"/>
        <v>0.22719720962513251</v>
      </c>
      <c r="S31" s="7">
        <f t="shared" si="15"/>
        <v>4.4014625076160279</v>
      </c>
    </row>
    <row r="32" spans="1:19" x14ac:dyDescent="0.3">
      <c r="A32" s="1">
        <v>23</v>
      </c>
      <c r="B32" s="5">
        <v>0.73819444444444438</v>
      </c>
      <c r="C32" s="1" t="s">
        <v>19</v>
      </c>
      <c r="D32" s="1">
        <v>6</v>
      </c>
      <c r="E32" s="1">
        <v>2</v>
      </c>
      <c r="F32" s="1" t="s">
        <v>41</v>
      </c>
      <c r="G32" s="1">
        <v>61.24</v>
      </c>
      <c r="H32" s="1">
        <f>1+COUNTIFS(A:A,A32,G:G,"&gt;"&amp;G32)</f>
        <v>3</v>
      </c>
      <c r="I32" s="2">
        <f>AVERAGEIF(A:A,A32,G:G)</f>
        <v>48.593000000000004</v>
      </c>
      <c r="J32" s="2">
        <f t="shared" si="8"/>
        <v>12.646999999999998</v>
      </c>
      <c r="K32" s="2">
        <f t="shared" si="9"/>
        <v>102.64699999999999</v>
      </c>
      <c r="L32" s="2">
        <f t="shared" si="10"/>
        <v>472.86975917755041</v>
      </c>
      <c r="M32" s="2">
        <f>SUMIF(A:A,A32,L:L)</f>
        <v>2974.8414792907456</v>
      </c>
      <c r="N32" s="3">
        <f t="shared" si="11"/>
        <v>0.15895628808103443</v>
      </c>
      <c r="O32" s="6">
        <f t="shared" si="12"/>
        <v>6.2910376938986481</v>
      </c>
      <c r="P32" s="3">
        <f t="shared" si="13"/>
        <v>0.15895628808103443</v>
      </c>
      <c r="Q32" s="3">
        <f>IF(ISNUMBER(P32),SUMIF(A:A,A32,P:P),"")</f>
        <v>0.95753868323500002</v>
      </c>
      <c r="R32" s="3">
        <f t="shared" si="14"/>
        <v>0.16600508247249918</v>
      </c>
      <c r="S32" s="7">
        <f t="shared" si="15"/>
        <v>6.023911949597462</v>
      </c>
    </row>
    <row r="33" spans="1:19" x14ac:dyDescent="0.3">
      <c r="A33" s="1">
        <v>23</v>
      </c>
      <c r="B33" s="5">
        <v>0.73819444444444438</v>
      </c>
      <c r="C33" s="1" t="s">
        <v>19</v>
      </c>
      <c r="D33" s="1">
        <v>6</v>
      </c>
      <c r="E33" s="1">
        <v>5</v>
      </c>
      <c r="F33" s="1" t="s">
        <v>44</v>
      </c>
      <c r="G33" s="1">
        <v>54.26</v>
      </c>
      <c r="H33" s="1">
        <f>1+COUNTIFS(A:A,A33,G:G,"&gt;"&amp;G33)</f>
        <v>4</v>
      </c>
      <c r="I33" s="2">
        <f>AVERAGEIF(A:A,A33,G:G)</f>
        <v>48.593000000000004</v>
      </c>
      <c r="J33" s="2">
        <f t="shared" si="8"/>
        <v>5.6669999999999945</v>
      </c>
      <c r="K33" s="2">
        <f t="shared" si="9"/>
        <v>95.667000000000002</v>
      </c>
      <c r="L33" s="2">
        <f t="shared" si="10"/>
        <v>311.07063233182561</v>
      </c>
      <c r="M33" s="2">
        <f>SUMIF(A:A,A33,L:L)</f>
        <v>2974.8414792907456</v>
      </c>
      <c r="N33" s="3">
        <f t="shared" si="11"/>
        <v>0.10456712886966679</v>
      </c>
      <c r="O33" s="6">
        <f t="shared" si="12"/>
        <v>9.563234745083296</v>
      </c>
      <c r="P33" s="3">
        <f t="shared" si="13"/>
        <v>0.10456712886966679</v>
      </c>
      <c r="Q33" s="3">
        <f>IF(ISNUMBER(P33),SUMIF(A:A,A33,P:P),"")</f>
        <v>0.95753868323500002</v>
      </c>
      <c r="R33" s="3">
        <f t="shared" si="14"/>
        <v>0.10920407780956859</v>
      </c>
      <c r="S33" s="7">
        <f t="shared" si="15"/>
        <v>9.1571672052742592</v>
      </c>
    </row>
    <row r="34" spans="1:19" x14ac:dyDescent="0.3">
      <c r="A34" s="1">
        <v>23</v>
      </c>
      <c r="B34" s="5">
        <v>0.73819444444444438</v>
      </c>
      <c r="C34" s="1" t="s">
        <v>19</v>
      </c>
      <c r="D34" s="1">
        <v>6</v>
      </c>
      <c r="E34" s="1">
        <v>3</v>
      </c>
      <c r="F34" s="1" t="s">
        <v>42</v>
      </c>
      <c r="G34" s="1">
        <v>50.67</v>
      </c>
      <c r="H34" s="1">
        <f>1+COUNTIFS(A:A,A34,G:G,"&gt;"&amp;G34)</f>
        <v>5</v>
      </c>
      <c r="I34" s="2">
        <f>AVERAGEIF(A:A,A34,G:G)</f>
        <v>48.593000000000004</v>
      </c>
      <c r="J34" s="2">
        <f t="shared" si="8"/>
        <v>2.0769999999999982</v>
      </c>
      <c r="K34" s="2">
        <f t="shared" si="9"/>
        <v>92.076999999999998</v>
      </c>
      <c r="L34" s="2">
        <f t="shared" si="10"/>
        <v>250.79101932409588</v>
      </c>
      <c r="M34" s="2">
        <f>SUMIF(A:A,A34,L:L)</f>
        <v>2974.8414792907456</v>
      </c>
      <c r="N34" s="3">
        <f t="shared" si="11"/>
        <v>8.4303994370782023E-2</v>
      </c>
      <c r="O34" s="6">
        <f t="shared" si="12"/>
        <v>11.861834157013309</v>
      </c>
      <c r="P34" s="3">
        <f t="shared" si="13"/>
        <v>8.4303994370782023E-2</v>
      </c>
      <c r="Q34" s="3">
        <f>IF(ISNUMBER(P34),SUMIF(A:A,A34,P:P),"")</f>
        <v>0.95753868323500002</v>
      </c>
      <c r="R34" s="3">
        <f t="shared" si="14"/>
        <v>8.8042390189360178E-2</v>
      </c>
      <c r="S34" s="7">
        <f t="shared" si="15"/>
        <v>11.35816505945847</v>
      </c>
    </row>
    <row r="35" spans="1:19" x14ac:dyDescent="0.3">
      <c r="A35" s="1">
        <v>23</v>
      </c>
      <c r="B35" s="5">
        <v>0.73819444444444438</v>
      </c>
      <c r="C35" s="1" t="s">
        <v>19</v>
      </c>
      <c r="D35" s="1">
        <v>6</v>
      </c>
      <c r="E35" s="1">
        <v>8</v>
      </c>
      <c r="F35" s="1" t="s">
        <v>47</v>
      </c>
      <c r="G35" s="1">
        <v>45.88</v>
      </c>
      <c r="H35" s="1">
        <f>1+COUNTIFS(A:A,A35,G:G,"&gt;"&amp;G35)</f>
        <v>6</v>
      </c>
      <c r="I35" s="2">
        <f>AVERAGEIF(A:A,A35,G:G)</f>
        <v>48.593000000000004</v>
      </c>
      <c r="J35" s="2">
        <f t="shared" si="8"/>
        <v>-2.713000000000001</v>
      </c>
      <c r="K35" s="2">
        <f t="shared" si="9"/>
        <v>87.287000000000006</v>
      </c>
      <c r="L35" s="2">
        <f t="shared" si="10"/>
        <v>188.14632790486246</v>
      </c>
      <c r="M35" s="2">
        <f>SUMIF(A:A,A35,L:L)</f>
        <v>2974.8414792907456</v>
      </c>
      <c r="N35" s="3">
        <f t="shared" si="11"/>
        <v>6.3245833169476934E-2</v>
      </c>
      <c r="O35" s="6">
        <f t="shared" si="12"/>
        <v>15.811318309624387</v>
      </c>
      <c r="P35" s="3">
        <f t="shared" si="13"/>
        <v>6.3245833169476934E-2</v>
      </c>
      <c r="Q35" s="3">
        <f>IF(ISNUMBER(P35),SUMIF(A:A,A35,P:P),"")</f>
        <v>0.95753868323500002</v>
      </c>
      <c r="R35" s="3">
        <f t="shared" si="14"/>
        <v>6.6050421018818611E-2</v>
      </c>
      <c r="S35" s="7">
        <f t="shared" si="15"/>
        <v>15.13994891440718</v>
      </c>
    </row>
    <row r="36" spans="1:19" x14ac:dyDescent="0.3">
      <c r="A36" s="1">
        <v>23</v>
      </c>
      <c r="B36" s="5">
        <v>0.73819444444444438</v>
      </c>
      <c r="C36" s="1" t="s">
        <v>19</v>
      </c>
      <c r="D36" s="1">
        <v>6</v>
      </c>
      <c r="E36" s="1">
        <v>7</v>
      </c>
      <c r="F36" s="1" t="s">
        <v>46</v>
      </c>
      <c r="G36" s="1">
        <v>42.57</v>
      </c>
      <c r="H36" s="1">
        <f>1+COUNTIFS(A:A,A36,G:G,"&gt;"&amp;G36)</f>
        <v>7</v>
      </c>
      <c r="I36" s="2">
        <f>AVERAGEIF(A:A,A36,G:G)</f>
        <v>48.593000000000004</v>
      </c>
      <c r="J36" s="2">
        <f t="shared" si="8"/>
        <v>-6.0230000000000032</v>
      </c>
      <c r="K36" s="2">
        <f t="shared" si="9"/>
        <v>83.977000000000004</v>
      </c>
      <c r="L36" s="2">
        <f t="shared" si="10"/>
        <v>154.25699342386702</v>
      </c>
      <c r="M36" s="2">
        <f>SUMIF(A:A,A36,L:L)</f>
        <v>2974.8414792907456</v>
      </c>
      <c r="N36" s="3">
        <f t="shared" si="11"/>
        <v>5.1853853221330161E-2</v>
      </c>
      <c r="O36" s="6">
        <f t="shared" si="12"/>
        <v>19.284969927531797</v>
      </c>
      <c r="P36" s="3">
        <f t="shared" si="13"/>
        <v>5.1853853221330161E-2</v>
      </c>
      <c r="Q36" s="3">
        <f>IF(ISNUMBER(P36),SUMIF(A:A,A36,P:P),"")</f>
        <v>0.95753868323500002</v>
      </c>
      <c r="R36" s="3">
        <f t="shared" si="14"/>
        <v>5.4153272477874548E-2</v>
      </c>
      <c r="S36" s="7">
        <f t="shared" si="15"/>
        <v>18.466104710635371</v>
      </c>
    </row>
    <row r="37" spans="1:19" x14ac:dyDescent="0.3">
      <c r="A37" s="1">
        <v>23</v>
      </c>
      <c r="B37" s="5">
        <v>0.73819444444444438</v>
      </c>
      <c r="C37" s="1" t="s">
        <v>19</v>
      </c>
      <c r="D37" s="1">
        <v>6</v>
      </c>
      <c r="E37" s="1">
        <v>9</v>
      </c>
      <c r="F37" s="1" t="s">
        <v>48</v>
      </c>
      <c r="G37" s="1">
        <v>42.38</v>
      </c>
      <c r="H37" s="1">
        <f>1+COUNTIFS(A:A,A37,G:G,"&gt;"&amp;G37)</f>
        <v>8</v>
      </c>
      <c r="I37" s="2">
        <f>AVERAGEIF(A:A,A37,G:G)</f>
        <v>48.593000000000004</v>
      </c>
      <c r="J37" s="2">
        <f t="shared" si="8"/>
        <v>-6.213000000000001</v>
      </c>
      <c r="K37" s="2">
        <f t="shared" si="9"/>
        <v>83.787000000000006</v>
      </c>
      <c r="L37" s="2">
        <f t="shared" si="10"/>
        <v>152.50844933682254</v>
      </c>
      <c r="M37" s="2">
        <f>SUMIF(A:A,A37,L:L)</f>
        <v>2974.8414792907456</v>
      </c>
      <c r="N37" s="3">
        <f t="shared" si="11"/>
        <v>5.1266075990436713E-2</v>
      </c>
      <c r="O37" s="6">
        <f t="shared" si="12"/>
        <v>19.506076497575943</v>
      </c>
      <c r="P37" s="3">
        <f t="shared" si="13"/>
        <v>5.1266075990436713E-2</v>
      </c>
      <c r="Q37" s="3">
        <f>IF(ISNUMBER(P37),SUMIF(A:A,A37,P:P),"")</f>
        <v>0.95753868323500002</v>
      </c>
      <c r="R37" s="3">
        <f t="shared" si="14"/>
        <v>5.3539430717552482E-2</v>
      </c>
      <c r="S37" s="7">
        <f t="shared" si="15"/>
        <v>18.677822804570049</v>
      </c>
    </row>
    <row r="38" spans="1:19" x14ac:dyDescent="0.3">
      <c r="A38" s="1">
        <v>23</v>
      </c>
      <c r="B38" s="5">
        <v>0.73819444444444438</v>
      </c>
      <c r="C38" s="1" t="s">
        <v>19</v>
      </c>
      <c r="D38" s="1">
        <v>6</v>
      </c>
      <c r="E38" s="1">
        <v>10</v>
      </c>
      <c r="F38" s="1" t="s">
        <v>49</v>
      </c>
      <c r="G38" s="1">
        <v>27.94</v>
      </c>
      <c r="H38" s="1">
        <f>1+COUNTIFS(A:A,A38,G:G,"&gt;"&amp;G38)</f>
        <v>9</v>
      </c>
      <c r="I38" s="2">
        <f>AVERAGEIF(A:A,A38,G:G)</f>
        <v>48.593000000000004</v>
      </c>
      <c r="J38" s="2">
        <f t="shared" si="8"/>
        <v>-20.653000000000002</v>
      </c>
      <c r="K38" s="2">
        <f t="shared" si="9"/>
        <v>69.346999999999994</v>
      </c>
      <c r="L38" s="2">
        <f t="shared" si="10"/>
        <v>64.124082795203464</v>
      </c>
      <c r="M38" s="2">
        <f>SUMIF(A:A,A38,L:L)</f>
        <v>2974.8414792907456</v>
      </c>
      <c r="N38" s="3">
        <f t="shared" si="11"/>
        <v>2.1555462111712848E-2</v>
      </c>
      <c r="O38" s="6">
        <f t="shared" si="12"/>
        <v>46.3919536875351</v>
      </c>
      <c r="P38" s="3" t="str">
        <f t="shared" si="13"/>
        <v/>
      </c>
      <c r="Q38" s="3" t="str">
        <f>IF(ISNUMBER(P38),SUMIF(A:A,A38,P:P),"")</f>
        <v/>
      </c>
      <c r="R38" s="3" t="str">
        <f t="shared" si="14"/>
        <v/>
      </c>
      <c r="S38" s="7" t="str">
        <f t="shared" si="15"/>
        <v/>
      </c>
    </row>
    <row r="39" spans="1:19" x14ac:dyDescent="0.3">
      <c r="A39" s="1">
        <v>23</v>
      </c>
      <c r="B39" s="5">
        <v>0.73819444444444438</v>
      </c>
      <c r="C39" s="1" t="s">
        <v>19</v>
      </c>
      <c r="D39" s="1">
        <v>6</v>
      </c>
      <c r="E39" s="1">
        <v>6</v>
      </c>
      <c r="F39" s="1" t="s">
        <v>45</v>
      </c>
      <c r="G39" s="1">
        <v>27.43</v>
      </c>
      <c r="H39" s="1">
        <f>1+COUNTIFS(A:A,A39,G:G,"&gt;"&amp;G39)</f>
        <v>10</v>
      </c>
      <c r="I39" s="2">
        <f>AVERAGEIF(A:A,A39,G:G)</f>
        <v>48.593000000000004</v>
      </c>
      <c r="J39" s="2">
        <f t="shared" si="8"/>
        <v>-21.163000000000004</v>
      </c>
      <c r="K39" s="2">
        <f t="shared" si="9"/>
        <v>68.836999999999989</v>
      </c>
      <c r="L39" s="2">
        <f t="shared" si="10"/>
        <v>62.191603582622506</v>
      </c>
      <c r="M39" s="2">
        <f>SUMIF(A:A,A39,L:L)</f>
        <v>2974.8414792907456</v>
      </c>
      <c r="N39" s="3">
        <f t="shared" si="11"/>
        <v>2.0905854653287297E-2</v>
      </c>
      <c r="O39" s="6">
        <f t="shared" si="12"/>
        <v>47.833490502276938</v>
      </c>
      <c r="P39" s="3" t="str">
        <f t="shared" si="13"/>
        <v/>
      </c>
      <c r="Q39" s="3" t="str">
        <f>IF(ISNUMBER(P39),SUMIF(A:A,A39,P:P),"")</f>
        <v/>
      </c>
      <c r="R39" s="3" t="str">
        <f t="shared" si="14"/>
        <v/>
      </c>
      <c r="S39" s="7" t="str">
        <f t="shared" si="15"/>
        <v/>
      </c>
    </row>
    <row r="40" spans="1:19" x14ac:dyDescent="0.3">
      <c r="A40" s="1"/>
      <c r="B40" s="5"/>
      <c r="C40" s="1"/>
      <c r="D40" s="1"/>
      <c r="E40" s="1"/>
      <c r="F40" s="1"/>
      <c r="G40" s="1"/>
      <c r="H40" s="1"/>
      <c r="I40" s="2"/>
      <c r="J40" s="2"/>
      <c r="K40" s="2"/>
      <c r="L40" s="2"/>
      <c r="M40" s="2"/>
      <c r="N40" s="3"/>
      <c r="O40" s="6"/>
      <c r="P40" s="3"/>
      <c r="Q40" s="3"/>
      <c r="R40" s="3"/>
      <c r="S40" s="7"/>
    </row>
    <row r="41" spans="1:19" x14ac:dyDescent="0.3">
      <c r="A41" s="1">
        <v>27</v>
      </c>
      <c r="B41" s="5">
        <v>0.7631944444444444</v>
      </c>
      <c r="C41" s="1" t="s">
        <v>19</v>
      </c>
      <c r="D41" s="1">
        <v>7</v>
      </c>
      <c r="E41" s="1">
        <v>7</v>
      </c>
      <c r="F41" s="1" t="s">
        <v>55</v>
      </c>
      <c r="G41" s="1">
        <v>66.56</v>
      </c>
      <c r="H41" s="1">
        <f>1+COUNTIFS(A:A,A41,G:G,"&gt;"&amp;G41)</f>
        <v>1</v>
      </c>
      <c r="I41" s="2">
        <f>AVERAGEIF(A:A,A41,G:G)</f>
        <v>54.30222222222222</v>
      </c>
      <c r="J41" s="2">
        <f t="shared" ref="J41:J49" si="16">G41-I41</f>
        <v>12.257777777777783</v>
      </c>
      <c r="K41" s="2">
        <f t="shared" ref="K41:K49" si="17">90+J41</f>
        <v>102.25777777777779</v>
      </c>
      <c r="L41" s="2">
        <f t="shared" ref="L41:L49" si="18">EXP(0.06*K41)</f>
        <v>461.95462254886002</v>
      </c>
      <c r="M41" s="2">
        <f>SUMIF(A:A,A41,L:L)</f>
        <v>2315.0413767982491</v>
      </c>
      <c r="N41" s="3">
        <f t="shared" ref="N41:N49" si="19">L41/M41</f>
        <v>0.19954486653182543</v>
      </c>
      <c r="O41" s="6">
        <f t="shared" ref="O41:O49" si="20">1/N41</f>
        <v>5.0114042890725523</v>
      </c>
      <c r="P41" s="3">
        <f t="shared" ref="P41:P49" si="21">IF(O41&gt;21,"",N41)</f>
        <v>0.19954486653182543</v>
      </c>
      <c r="Q41" s="3">
        <f>IF(ISNUMBER(P41),SUMIF(A:A,A41,P:P),"")</f>
        <v>0.97298913733715198</v>
      </c>
      <c r="R41" s="3">
        <f t="shared" ref="R41:R49" si="22">IFERROR(P41*(1/Q41),"")</f>
        <v>0.20508437234760293</v>
      </c>
      <c r="S41" s="7">
        <f t="shared" ref="S41:S49" si="23">IFERROR(1/R41,"")</f>
        <v>4.8760419360724061</v>
      </c>
    </row>
    <row r="42" spans="1:19" x14ac:dyDescent="0.3">
      <c r="A42" s="1">
        <v>27</v>
      </c>
      <c r="B42" s="5">
        <v>0.7631944444444444</v>
      </c>
      <c r="C42" s="1" t="s">
        <v>19</v>
      </c>
      <c r="D42" s="1">
        <v>7</v>
      </c>
      <c r="E42" s="1">
        <v>6</v>
      </c>
      <c r="F42" s="1" t="s">
        <v>54</v>
      </c>
      <c r="G42" s="1">
        <v>65.06</v>
      </c>
      <c r="H42" s="1">
        <f>1+COUNTIFS(A:A,A42,G:G,"&gt;"&amp;G42)</f>
        <v>2</v>
      </c>
      <c r="I42" s="2">
        <f>AVERAGEIF(A:A,A42,G:G)</f>
        <v>54.30222222222222</v>
      </c>
      <c r="J42" s="2">
        <f t="shared" si="16"/>
        <v>10.757777777777783</v>
      </c>
      <c r="K42" s="2">
        <f t="shared" si="17"/>
        <v>100.75777777777779</v>
      </c>
      <c r="L42" s="2">
        <f t="shared" si="18"/>
        <v>422.19473572760251</v>
      </c>
      <c r="M42" s="2">
        <f>SUMIF(A:A,A42,L:L)</f>
        <v>2315.0413767982491</v>
      </c>
      <c r="N42" s="3">
        <f t="shared" si="19"/>
        <v>0.18237027638422026</v>
      </c>
      <c r="O42" s="6">
        <f t="shared" si="20"/>
        <v>5.4833496983531784</v>
      </c>
      <c r="P42" s="3">
        <f t="shared" si="21"/>
        <v>0.18237027638422026</v>
      </c>
      <c r="Q42" s="3">
        <f>IF(ISNUMBER(P42),SUMIF(A:A,A42,P:P),"")</f>
        <v>0.97298913733715198</v>
      </c>
      <c r="R42" s="3">
        <f t="shared" si="22"/>
        <v>0.18743300350025066</v>
      </c>
      <c r="S42" s="7">
        <f t="shared" si="23"/>
        <v>5.3352396927185914</v>
      </c>
    </row>
    <row r="43" spans="1:19" x14ac:dyDescent="0.3">
      <c r="A43" s="1">
        <v>27</v>
      </c>
      <c r="B43" s="5">
        <v>0.7631944444444444</v>
      </c>
      <c r="C43" s="1" t="s">
        <v>19</v>
      </c>
      <c r="D43" s="1">
        <v>7</v>
      </c>
      <c r="E43" s="1">
        <v>5</v>
      </c>
      <c r="F43" s="1" t="s">
        <v>53</v>
      </c>
      <c r="G43" s="1">
        <v>62.51</v>
      </c>
      <c r="H43" s="1">
        <f>1+COUNTIFS(A:A,A43,G:G,"&gt;"&amp;G43)</f>
        <v>3</v>
      </c>
      <c r="I43" s="2">
        <f>AVERAGEIF(A:A,A43,G:G)</f>
        <v>54.30222222222222</v>
      </c>
      <c r="J43" s="2">
        <f t="shared" si="16"/>
        <v>8.2077777777777783</v>
      </c>
      <c r="K43" s="2">
        <f t="shared" si="17"/>
        <v>98.207777777777778</v>
      </c>
      <c r="L43" s="2">
        <f t="shared" si="18"/>
        <v>362.29785112016231</v>
      </c>
      <c r="M43" s="2">
        <f>SUMIF(A:A,A43,L:L)</f>
        <v>2315.0413767982491</v>
      </c>
      <c r="N43" s="3">
        <f t="shared" si="19"/>
        <v>0.15649735454025787</v>
      </c>
      <c r="O43" s="6">
        <f t="shared" si="20"/>
        <v>6.3898843717690887</v>
      </c>
      <c r="P43" s="3">
        <f t="shared" si="21"/>
        <v>0.15649735454025787</v>
      </c>
      <c r="Q43" s="3">
        <f>IF(ISNUMBER(P43),SUMIF(A:A,A43,P:P),"")</f>
        <v>0.97298913733715198</v>
      </c>
      <c r="R43" s="3">
        <f t="shared" si="22"/>
        <v>0.16084183115194403</v>
      </c>
      <c r="S43" s="7">
        <f t="shared" si="23"/>
        <v>6.2172880825717547</v>
      </c>
    </row>
    <row r="44" spans="1:19" x14ac:dyDescent="0.3">
      <c r="A44" s="1">
        <v>27</v>
      </c>
      <c r="B44" s="5">
        <v>0.7631944444444444</v>
      </c>
      <c r="C44" s="1" t="s">
        <v>19</v>
      </c>
      <c r="D44" s="1">
        <v>7</v>
      </c>
      <c r="E44" s="1">
        <v>3</v>
      </c>
      <c r="F44" s="1" t="s">
        <v>51</v>
      </c>
      <c r="G44" s="1">
        <v>57.35</v>
      </c>
      <c r="H44" s="1">
        <f>1+COUNTIFS(A:A,A44,G:G,"&gt;"&amp;G44)</f>
        <v>4</v>
      </c>
      <c r="I44" s="2">
        <f>AVERAGEIF(A:A,A44,G:G)</f>
        <v>54.30222222222222</v>
      </c>
      <c r="J44" s="2">
        <f t="shared" si="16"/>
        <v>3.0477777777777817</v>
      </c>
      <c r="K44" s="2">
        <f t="shared" si="17"/>
        <v>93.047777777777782</v>
      </c>
      <c r="L44" s="2">
        <f t="shared" si="18"/>
        <v>265.83256791407933</v>
      </c>
      <c r="M44" s="2">
        <f>SUMIF(A:A,A44,L:L)</f>
        <v>2315.0413767982491</v>
      </c>
      <c r="N44" s="3">
        <f t="shared" si="19"/>
        <v>0.11482843053186867</v>
      </c>
      <c r="O44" s="6">
        <f t="shared" si="20"/>
        <v>8.7086446742165222</v>
      </c>
      <c r="P44" s="3">
        <f t="shared" si="21"/>
        <v>0.11482843053186867</v>
      </c>
      <c r="Q44" s="3">
        <f>IF(ISNUMBER(P44),SUMIF(A:A,A44,P:P),"")</f>
        <v>0.97298913733715198</v>
      </c>
      <c r="R44" s="3">
        <f t="shared" si="22"/>
        <v>0.11801614851130583</v>
      </c>
      <c r="S44" s="7">
        <f t="shared" si="23"/>
        <v>8.4734166689417165</v>
      </c>
    </row>
    <row r="45" spans="1:19" x14ac:dyDescent="0.3">
      <c r="A45" s="1">
        <v>27</v>
      </c>
      <c r="B45" s="5">
        <v>0.7631944444444444</v>
      </c>
      <c r="C45" s="1" t="s">
        <v>19</v>
      </c>
      <c r="D45" s="1">
        <v>7</v>
      </c>
      <c r="E45" s="1">
        <v>1</v>
      </c>
      <c r="F45" s="1" t="s">
        <v>50</v>
      </c>
      <c r="G45" s="1">
        <v>55.24</v>
      </c>
      <c r="H45" s="1">
        <f>1+COUNTIFS(A:A,A45,G:G,"&gt;"&amp;G45)</f>
        <v>5</v>
      </c>
      <c r="I45" s="2">
        <f>AVERAGEIF(A:A,A45,G:G)</f>
        <v>54.30222222222222</v>
      </c>
      <c r="J45" s="2">
        <f t="shared" si="16"/>
        <v>0.93777777777778226</v>
      </c>
      <c r="K45" s="2">
        <f t="shared" si="17"/>
        <v>90.937777777777782</v>
      </c>
      <c r="L45" s="2">
        <f t="shared" si="18"/>
        <v>234.22136364514733</v>
      </c>
      <c r="M45" s="2">
        <f>SUMIF(A:A,A45,L:L)</f>
        <v>2315.0413767982491</v>
      </c>
      <c r="N45" s="3">
        <f t="shared" si="19"/>
        <v>0.10117372673877666</v>
      </c>
      <c r="O45" s="6">
        <f t="shared" si="20"/>
        <v>9.8839889785015895</v>
      </c>
      <c r="P45" s="3">
        <f t="shared" si="21"/>
        <v>0.10117372673877666</v>
      </c>
      <c r="Q45" s="3">
        <f>IF(ISNUMBER(P45),SUMIF(A:A,A45,P:P),"")</f>
        <v>0.97298913733715198</v>
      </c>
      <c r="R45" s="3">
        <f t="shared" si="22"/>
        <v>0.10398238053886803</v>
      </c>
      <c r="S45" s="7">
        <f t="shared" si="23"/>
        <v>9.6170139096421785</v>
      </c>
    </row>
    <row r="46" spans="1:19" x14ac:dyDescent="0.3">
      <c r="A46" s="1">
        <v>27</v>
      </c>
      <c r="B46" s="5">
        <v>0.7631944444444444</v>
      </c>
      <c r="C46" s="1" t="s">
        <v>19</v>
      </c>
      <c r="D46" s="1">
        <v>7</v>
      </c>
      <c r="E46" s="1">
        <v>10</v>
      </c>
      <c r="F46" s="1" t="s">
        <v>58</v>
      </c>
      <c r="G46" s="1">
        <v>51.4</v>
      </c>
      <c r="H46" s="1">
        <f>1+COUNTIFS(A:A,A46,G:G,"&gt;"&amp;G46)</f>
        <v>6</v>
      </c>
      <c r="I46" s="2">
        <f>AVERAGEIF(A:A,A46,G:G)</f>
        <v>54.30222222222222</v>
      </c>
      <c r="J46" s="2">
        <f t="shared" si="16"/>
        <v>-2.9022222222222211</v>
      </c>
      <c r="K46" s="2">
        <f t="shared" si="17"/>
        <v>87.097777777777779</v>
      </c>
      <c r="L46" s="2">
        <f t="shared" si="18"/>
        <v>186.02232002844084</v>
      </c>
      <c r="M46" s="2">
        <f>SUMIF(A:A,A46,L:L)</f>
        <v>2315.0413767982491</v>
      </c>
      <c r="N46" s="3">
        <f t="shared" si="19"/>
        <v>8.0353777644230975E-2</v>
      </c>
      <c r="O46" s="6">
        <f t="shared" si="20"/>
        <v>12.444965617267346</v>
      </c>
      <c r="P46" s="3">
        <f t="shared" si="21"/>
        <v>8.0353777644230975E-2</v>
      </c>
      <c r="Q46" s="3">
        <f>IF(ISNUMBER(P46),SUMIF(A:A,A46,P:P),"")</f>
        <v>0.97298913733715198</v>
      </c>
      <c r="R46" s="3">
        <f t="shared" si="22"/>
        <v>8.2584455016775249E-2</v>
      </c>
      <c r="S46" s="7">
        <f t="shared" si="23"/>
        <v>12.108816360135471</v>
      </c>
    </row>
    <row r="47" spans="1:19" x14ac:dyDescent="0.3">
      <c r="A47" s="1">
        <v>27</v>
      </c>
      <c r="B47" s="5">
        <v>0.7631944444444444</v>
      </c>
      <c r="C47" s="1" t="s">
        <v>19</v>
      </c>
      <c r="D47" s="1">
        <v>7</v>
      </c>
      <c r="E47" s="1">
        <v>4</v>
      </c>
      <c r="F47" s="1" t="s">
        <v>52</v>
      </c>
      <c r="G47" s="1">
        <v>51.29</v>
      </c>
      <c r="H47" s="1">
        <f>1+COUNTIFS(A:A,A47,G:G,"&gt;"&amp;G47)</f>
        <v>7</v>
      </c>
      <c r="I47" s="2">
        <f>AVERAGEIF(A:A,A47,G:G)</f>
        <v>54.30222222222222</v>
      </c>
      <c r="J47" s="2">
        <f t="shared" si="16"/>
        <v>-3.0122222222222206</v>
      </c>
      <c r="K47" s="2">
        <f t="shared" si="17"/>
        <v>86.987777777777779</v>
      </c>
      <c r="L47" s="2">
        <f t="shared" si="18"/>
        <v>184.79861538362573</v>
      </c>
      <c r="M47" s="2">
        <f>SUMIF(A:A,A47,L:L)</f>
        <v>2315.0413767982491</v>
      </c>
      <c r="N47" s="3">
        <f t="shared" si="19"/>
        <v>7.9825188973169064E-2</v>
      </c>
      <c r="O47" s="6">
        <f t="shared" si="20"/>
        <v>12.52737403899064</v>
      </c>
      <c r="P47" s="3">
        <f t="shared" si="21"/>
        <v>7.9825188973169064E-2</v>
      </c>
      <c r="Q47" s="3">
        <f>IF(ISNUMBER(P47),SUMIF(A:A,A47,P:P),"")</f>
        <v>0.97298913733715198</v>
      </c>
      <c r="R47" s="3">
        <f t="shared" si="22"/>
        <v>8.204119235249871E-2</v>
      </c>
      <c r="S47" s="7">
        <f t="shared" si="23"/>
        <v>12.188998859297335</v>
      </c>
    </row>
    <row r="48" spans="1:19" x14ac:dyDescent="0.3">
      <c r="A48" s="1">
        <v>27</v>
      </c>
      <c r="B48" s="5">
        <v>0.7631944444444444</v>
      </c>
      <c r="C48" s="1" t="s">
        <v>19</v>
      </c>
      <c r="D48" s="1">
        <v>7</v>
      </c>
      <c r="E48" s="1">
        <v>9</v>
      </c>
      <c r="F48" s="1" t="s">
        <v>57</v>
      </c>
      <c r="G48" s="1">
        <v>46.08</v>
      </c>
      <c r="H48" s="1">
        <f>1+COUNTIFS(A:A,A48,G:G,"&gt;"&amp;G48)</f>
        <v>8</v>
      </c>
      <c r="I48" s="2">
        <f>AVERAGEIF(A:A,A48,G:G)</f>
        <v>54.30222222222222</v>
      </c>
      <c r="J48" s="2">
        <f t="shared" si="16"/>
        <v>-8.2222222222222214</v>
      </c>
      <c r="K48" s="2">
        <f t="shared" si="17"/>
        <v>81.777777777777771</v>
      </c>
      <c r="L48" s="2">
        <f t="shared" si="18"/>
        <v>135.18803574282279</v>
      </c>
      <c r="M48" s="2">
        <f>SUMIF(A:A,A48,L:L)</f>
        <v>2315.0413767982491</v>
      </c>
      <c r="N48" s="3">
        <f t="shared" si="19"/>
        <v>5.8395515992802981E-2</v>
      </c>
      <c r="O48" s="6">
        <f t="shared" si="20"/>
        <v>17.124602514399328</v>
      </c>
      <c r="P48" s="3">
        <f t="shared" si="21"/>
        <v>5.8395515992802981E-2</v>
      </c>
      <c r="Q48" s="3">
        <f>IF(ISNUMBER(P48),SUMIF(A:A,A48,P:P),"")</f>
        <v>0.97298913733715198</v>
      </c>
      <c r="R48" s="3">
        <f t="shared" si="22"/>
        <v>6.001661658075455E-2</v>
      </c>
      <c r="S48" s="7">
        <f t="shared" si="23"/>
        <v>16.662052227727024</v>
      </c>
    </row>
    <row r="49" spans="1:19" x14ac:dyDescent="0.3">
      <c r="A49" s="1">
        <v>27</v>
      </c>
      <c r="B49" s="5">
        <v>0.7631944444444444</v>
      </c>
      <c r="C49" s="1" t="s">
        <v>19</v>
      </c>
      <c r="D49" s="1">
        <v>7</v>
      </c>
      <c r="E49" s="1">
        <v>8</v>
      </c>
      <c r="F49" s="1" t="s">
        <v>56</v>
      </c>
      <c r="G49" s="1">
        <v>33.229999999999997</v>
      </c>
      <c r="H49" s="1">
        <f>1+COUNTIFS(A:A,A49,G:G,"&gt;"&amp;G49)</f>
        <v>9</v>
      </c>
      <c r="I49" s="2">
        <f>AVERAGEIF(A:A,A49,G:G)</f>
        <v>54.30222222222222</v>
      </c>
      <c r="J49" s="2">
        <f t="shared" si="16"/>
        <v>-21.072222222222223</v>
      </c>
      <c r="K49" s="2">
        <f t="shared" si="17"/>
        <v>68.927777777777777</v>
      </c>
      <c r="L49" s="2">
        <f t="shared" si="18"/>
        <v>62.531264687508028</v>
      </c>
      <c r="M49" s="2">
        <f>SUMIF(A:A,A49,L:L)</f>
        <v>2315.0413767982491</v>
      </c>
      <c r="N49" s="3">
        <f t="shared" si="19"/>
        <v>2.7010862662847988E-2</v>
      </c>
      <c r="O49" s="6">
        <f t="shared" si="20"/>
        <v>37.022142257435085</v>
      </c>
      <c r="P49" s="3" t="str">
        <f t="shared" si="21"/>
        <v/>
      </c>
      <c r="Q49" s="3" t="str">
        <f>IF(ISNUMBER(P49),SUMIF(A:A,A49,P:P),"")</f>
        <v/>
      </c>
      <c r="R49" s="3" t="str">
        <f t="shared" si="22"/>
        <v/>
      </c>
      <c r="S49" s="7" t="str">
        <f t="shared" si="23"/>
        <v/>
      </c>
    </row>
    <row r="50" spans="1:19" x14ac:dyDescent="0.3">
      <c r="A50" s="1"/>
      <c r="B50" s="5"/>
      <c r="C50" s="1"/>
      <c r="D50" s="1"/>
      <c r="E50" s="1"/>
      <c r="F50" s="1"/>
      <c r="G50" s="1"/>
      <c r="H50" s="1"/>
      <c r="I50" s="2"/>
      <c r="J50" s="2"/>
      <c r="K50" s="2"/>
      <c r="L50" s="2"/>
      <c r="M50" s="2"/>
      <c r="N50" s="3"/>
      <c r="O50" s="6"/>
      <c r="P50" s="3"/>
      <c r="Q50" s="3"/>
      <c r="R50" s="3"/>
      <c r="S50" s="7"/>
    </row>
    <row r="51" spans="1:19" x14ac:dyDescent="0.3">
      <c r="A51" s="1">
        <v>31</v>
      </c>
      <c r="B51" s="5">
        <v>0.78402777777777777</v>
      </c>
      <c r="C51" s="1" t="s">
        <v>19</v>
      </c>
      <c r="D51" s="1">
        <v>8</v>
      </c>
      <c r="E51" s="1">
        <v>1</v>
      </c>
      <c r="F51" s="1" t="s">
        <v>59</v>
      </c>
      <c r="G51" s="1">
        <v>65.760000000000005</v>
      </c>
      <c r="H51" s="1">
        <f>1+COUNTIFS(A:A,A51,G:G,"&gt;"&amp;G51)</f>
        <v>1</v>
      </c>
      <c r="I51" s="2">
        <f>AVERAGEIF(A:A,A51,G:G)</f>
        <v>52.38900000000001</v>
      </c>
      <c r="J51" s="2">
        <f t="shared" ref="J51:J60" si="24">G51-I51</f>
        <v>13.370999999999995</v>
      </c>
      <c r="K51" s="2">
        <f t="shared" ref="K51:K60" si="25">90+J51</f>
        <v>103.371</v>
      </c>
      <c r="L51" s="2">
        <f t="shared" ref="L51:L60" si="26">EXP(0.06*K51)</f>
        <v>493.86391325714544</v>
      </c>
      <c r="M51" s="2">
        <f>SUMIF(A:A,A51,L:L)</f>
        <v>2388.1932830627575</v>
      </c>
      <c r="N51" s="3">
        <f t="shared" ref="N51:N60" si="27">L51/M51</f>
        <v>0.20679394618503646</v>
      </c>
      <c r="O51" s="6">
        <f t="shared" ref="O51:O60" si="28">1/N51</f>
        <v>4.8357315020489686</v>
      </c>
      <c r="P51" s="3">
        <f t="shared" ref="P51:P60" si="29">IF(O51&gt;21,"",N51)</f>
        <v>0.20679394618503646</v>
      </c>
      <c r="Q51" s="3">
        <f>IF(ISNUMBER(P51),SUMIF(A:A,A51,P:P),"")</f>
        <v>0.95767733033257607</v>
      </c>
      <c r="R51" s="3">
        <f t="shared" ref="R51:R60" si="30">IFERROR(P51*(1/Q51),"")</f>
        <v>0.21593279869454815</v>
      </c>
      <c r="S51" s="7">
        <f t="shared" ref="S51:S60" si="31">IFERROR(1/R51,"")</f>
        <v>4.6310704350873948</v>
      </c>
    </row>
    <row r="52" spans="1:19" x14ac:dyDescent="0.3">
      <c r="A52" s="1">
        <v>31</v>
      </c>
      <c r="B52" s="5">
        <v>0.78402777777777777</v>
      </c>
      <c r="C52" s="1" t="s">
        <v>19</v>
      </c>
      <c r="D52" s="1">
        <v>8</v>
      </c>
      <c r="E52" s="1">
        <v>13</v>
      </c>
      <c r="F52" s="1" t="s">
        <v>68</v>
      </c>
      <c r="G52" s="1">
        <v>58.12</v>
      </c>
      <c r="H52" s="1">
        <f>1+COUNTIFS(A:A,A52,G:G,"&gt;"&amp;G52)</f>
        <v>2</v>
      </c>
      <c r="I52" s="2">
        <f>AVERAGEIF(A:A,A52,G:G)</f>
        <v>52.38900000000001</v>
      </c>
      <c r="J52" s="2">
        <f t="shared" si="24"/>
        <v>5.7309999999999874</v>
      </c>
      <c r="K52" s="2">
        <f t="shared" si="25"/>
        <v>95.730999999999995</v>
      </c>
      <c r="L52" s="2">
        <f t="shared" si="26"/>
        <v>312.26743995998913</v>
      </c>
      <c r="M52" s="2">
        <f>SUMIF(A:A,A52,L:L)</f>
        <v>2388.1932830627575</v>
      </c>
      <c r="N52" s="3">
        <f t="shared" si="27"/>
        <v>0.13075467642196836</v>
      </c>
      <c r="O52" s="6">
        <f t="shared" si="28"/>
        <v>7.6479100202338</v>
      </c>
      <c r="P52" s="3">
        <f t="shared" si="29"/>
        <v>0.13075467642196836</v>
      </c>
      <c r="Q52" s="3">
        <f>IF(ISNUMBER(P52),SUMIF(A:A,A52,P:P),"")</f>
        <v>0.95767733033257607</v>
      </c>
      <c r="R52" s="3">
        <f t="shared" si="30"/>
        <v>0.13653312267145418</v>
      </c>
      <c r="S52" s="7">
        <f t="shared" si="31"/>
        <v>7.3242300508012637</v>
      </c>
    </row>
    <row r="53" spans="1:19" x14ac:dyDescent="0.3">
      <c r="A53" s="1">
        <v>31</v>
      </c>
      <c r="B53" s="5">
        <v>0.78402777777777777</v>
      </c>
      <c r="C53" s="1" t="s">
        <v>19</v>
      </c>
      <c r="D53" s="1">
        <v>8</v>
      </c>
      <c r="E53" s="1">
        <v>10</v>
      </c>
      <c r="F53" s="1" t="s">
        <v>66</v>
      </c>
      <c r="G53" s="1">
        <v>54.5</v>
      </c>
      <c r="H53" s="1">
        <f>1+COUNTIFS(A:A,A53,G:G,"&gt;"&amp;G53)</f>
        <v>3</v>
      </c>
      <c r="I53" s="2">
        <f>AVERAGEIF(A:A,A53,G:G)</f>
        <v>52.38900000000001</v>
      </c>
      <c r="J53" s="2">
        <f t="shared" si="24"/>
        <v>2.11099999999999</v>
      </c>
      <c r="K53" s="2">
        <f t="shared" si="25"/>
        <v>92.11099999999999</v>
      </c>
      <c r="L53" s="2">
        <f t="shared" si="26"/>
        <v>251.30315520450614</v>
      </c>
      <c r="M53" s="2">
        <f>SUMIF(A:A,A53,L:L)</f>
        <v>2388.1932830627575</v>
      </c>
      <c r="N53" s="3">
        <f t="shared" si="27"/>
        <v>0.10522731011211137</v>
      </c>
      <c r="O53" s="6">
        <f t="shared" si="28"/>
        <v>9.503236364538628</v>
      </c>
      <c r="P53" s="3">
        <f t="shared" si="29"/>
        <v>0.10522731011211137</v>
      </c>
      <c r="Q53" s="3">
        <f>IF(ISNUMBER(P53),SUMIF(A:A,A53,P:P),"")</f>
        <v>0.95767733033257607</v>
      </c>
      <c r="R53" s="3">
        <f t="shared" si="30"/>
        <v>0.10987762451844682</v>
      </c>
      <c r="S53" s="7">
        <f t="shared" si="31"/>
        <v>9.1010340311108102</v>
      </c>
    </row>
    <row r="54" spans="1:19" x14ac:dyDescent="0.3">
      <c r="A54" s="1">
        <v>31</v>
      </c>
      <c r="B54" s="5">
        <v>0.78402777777777777</v>
      </c>
      <c r="C54" s="1" t="s">
        <v>19</v>
      </c>
      <c r="D54" s="1">
        <v>8</v>
      </c>
      <c r="E54" s="1">
        <v>7</v>
      </c>
      <c r="F54" s="1" t="s">
        <v>64</v>
      </c>
      <c r="G54" s="1">
        <v>52.49</v>
      </c>
      <c r="H54" s="1">
        <f>1+COUNTIFS(A:A,A54,G:G,"&gt;"&amp;G54)</f>
        <v>4</v>
      </c>
      <c r="I54" s="2">
        <f>AVERAGEIF(A:A,A54,G:G)</f>
        <v>52.38900000000001</v>
      </c>
      <c r="J54" s="2">
        <f t="shared" si="24"/>
        <v>0.10099999999999199</v>
      </c>
      <c r="K54" s="2">
        <f t="shared" si="25"/>
        <v>90.100999999999999</v>
      </c>
      <c r="L54" s="2">
        <f t="shared" si="26"/>
        <v>222.75221273132311</v>
      </c>
      <c r="M54" s="2">
        <f>SUMIF(A:A,A54,L:L)</f>
        <v>2388.1932830627575</v>
      </c>
      <c r="N54" s="3">
        <f t="shared" si="27"/>
        <v>9.3272271683828192E-2</v>
      </c>
      <c r="O54" s="6">
        <f t="shared" si="28"/>
        <v>10.721299931342648</v>
      </c>
      <c r="P54" s="3">
        <f t="shared" si="29"/>
        <v>9.3272271683828192E-2</v>
      </c>
      <c r="Q54" s="3">
        <f>IF(ISNUMBER(P54),SUMIF(A:A,A54,P:P),"")</f>
        <v>0.95767733033257607</v>
      </c>
      <c r="R54" s="3">
        <f t="shared" si="30"/>
        <v>9.7394256634890986E-2</v>
      </c>
      <c r="S54" s="7">
        <f t="shared" si="31"/>
        <v>10.267545895943059</v>
      </c>
    </row>
    <row r="55" spans="1:19" x14ac:dyDescent="0.3">
      <c r="A55" s="1">
        <v>31</v>
      </c>
      <c r="B55" s="5">
        <v>0.78402777777777777</v>
      </c>
      <c r="C55" s="1" t="s">
        <v>19</v>
      </c>
      <c r="D55" s="1">
        <v>8</v>
      </c>
      <c r="E55" s="1">
        <v>8</v>
      </c>
      <c r="F55" s="1" t="s">
        <v>65</v>
      </c>
      <c r="G55" s="1">
        <v>52.35</v>
      </c>
      <c r="H55" s="1">
        <f>1+COUNTIFS(A:A,A55,G:G,"&gt;"&amp;G55)</f>
        <v>5</v>
      </c>
      <c r="I55" s="2">
        <f>AVERAGEIF(A:A,A55,G:G)</f>
        <v>52.38900000000001</v>
      </c>
      <c r="J55" s="2">
        <f t="shared" si="24"/>
        <v>-3.9000000000008583E-2</v>
      </c>
      <c r="K55" s="2">
        <f t="shared" si="25"/>
        <v>89.960999999999984</v>
      </c>
      <c r="L55" s="2">
        <f t="shared" si="26"/>
        <v>220.88893088422202</v>
      </c>
      <c r="M55" s="2">
        <f>SUMIF(A:A,A55,L:L)</f>
        <v>2388.1932830627575</v>
      </c>
      <c r="N55" s="3">
        <f t="shared" si="27"/>
        <v>9.2492066052937416E-2</v>
      </c>
      <c r="O55" s="6">
        <f t="shared" si="28"/>
        <v>10.811738159548241</v>
      </c>
      <c r="P55" s="3">
        <f t="shared" si="29"/>
        <v>9.2492066052937416E-2</v>
      </c>
      <c r="Q55" s="3">
        <f>IF(ISNUMBER(P55),SUMIF(A:A,A55,P:P),"")</f>
        <v>0.95767733033257607</v>
      </c>
      <c r="R55" s="3">
        <f t="shared" si="30"/>
        <v>9.6579571347707852E-2</v>
      </c>
      <c r="S55" s="7">
        <f t="shared" si="31"/>
        <v>10.354156536891001</v>
      </c>
    </row>
    <row r="56" spans="1:19" x14ac:dyDescent="0.3">
      <c r="A56" s="1">
        <v>31</v>
      </c>
      <c r="B56" s="5">
        <v>0.78402777777777777</v>
      </c>
      <c r="C56" s="1" t="s">
        <v>19</v>
      </c>
      <c r="D56" s="1">
        <v>8</v>
      </c>
      <c r="E56" s="1">
        <v>3</v>
      </c>
      <c r="F56" s="1" t="s">
        <v>61</v>
      </c>
      <c r="G56" s="1">
        <v>52.32</v>
      </c>
      <c r="H56" s="1">
        <f>1+COUNTIFS(A:A,A56,G:G,"&gt;"&amp;G56)</f>
        <v>6</v>
      </c>
      <c r="I56" s="2">
        <f>AVERAGEIF(A:A,A56,G:G)</f>
        <v>52.38900000000001</v>
      </c>
      <c r="J56" s="2">
        <f t="shared" si="24"/>
        <v>-6.900000000000972E-2</v>
      </c>
      <c r="K56" s="2">
        <f t="shared" si="25"/>
        <v>89.930999999999983</v>
      </c>
      <c r="L56" s="2">
        <f t="shared" si="26"/>
        <v>220.49168843409092</v>
      </c>
      <c r="M56" s="2">
        <f>SUMIF(A:A,A56,L:L)</f>
        <v>2388.1932830627575</v>
      </c>
      <c r="N56" s="3">
        <f t="shared" si="27"/>
        <v>9.2325730081327259E-2</v>
      </c>
      <c r="O56" s="6">
        <f t="shared" si="28"/>
        <v>10.831216813764991</v>
      </c>
      <c r="P56" s="3">
        <f t="shared" si="29"/>
        <v>9.2325730081327259E-2</v>
      </c>
      <c r="Q56" s="3">
        <f>IF(ISNUMBER(P56),SUMIF(A:A,A56,P:P),"")</f>
        <v>0.95767733033257607</v>
      </c>
      <c r="R56" s="3">
        <f t="shared" si="30"/>
        <v>9.6405884484354415E-2</v>
      </c>
      <c r="S56" s="7">
        <f t="shared" si="31"/>
        <v>10.372810802459767</v>
      </c>
    </row>
    <row r="57" spans="1:19" x14ac:dyDescent="0.3">
      <c r="A57" s="1">
        <v>31</v>
      </c>
      <c r="B57" s="5">
        <v>0.78402777777777777</v>
      </c>
      <c r="C57" s="1" t="s">
        <v>19</v>
      </c>
      <c r="D57" s="1">
        <v>8</v>
      </c>
      <c r="E57" s="1">
        <v>12</v>
      </c>
      <c r="F57" s="1" t="s">
        <v>67</v>
      </c>
      <c r="G57" s="1">
        <v>51.12</v>
      </c>
      <c r="H57" s="1">
        <f>1+COUNTIFS(A:A,A57,G:G,"&gt;"&amp;G57)</f>
        <v>7</v>
      </c>
      <c r="I57" s="2">
        <f>AVERAGEIF(A:A,A57,G:G)</f>
        <v>52.38900000000001</v>
      </c>
      <c r="J57" s="2">
        <f t="shared" si="24"/>
        <v>-1.2690000000000126</v>
      </c>
      <c r="K57" s="2">
        <f t="shared" si="25"/>
        <v>88.730999999999995</v>
      </c>
      <c r="L57" s="2">
        <f t="shared" si="26"/>
        <v>205.17432835750006</v>
      </c>
      <c r="M57" s="2">
        <f>SUMIF(A:A,A57,L:L)</f>
        <v>2388.1932830627575</v>
      </c>
      <c r="N57" s="3">
        <f t="shared" si="27"/>
        <v>8.5911944319001107E-2</v>
      </c>
      <c r="O57" s="6">
        <f t="shared" si="28"/>
        <v>11.639825031626369</v>
      </c>
      <c r="P57" s="3">
        <f t="shared" si="29"/>
        <v>8.5911944319001107E-2</v>
      </c>
      <c r="Q57" s="3">
        <f>IF(ISNUMBER(P57),SUMIF(A:A,A57,P:P),"")</f>
        <v>0.95767733033257607</v>
      </c>
      <c r="R57" s="3">
        <f t="shared" si="30"/>
        <v>8.9708654050698E-2</v>
      </c>
      <c r="S57" s="7">
        <f t="shared" si="31"/>
        <v>11.147196561826236</v>
      </c>
    </row>
    <row r="58" spans="1:19" x14ac:dyDescent="0.3">
      <c r="A58" s="1">
        <v>31</v>
      </c>
      <c r="B58" s="5">
        <v>0.78402777777777777</v>
      </c>
      <c r="C58" s="1" t="s">
        <v>19</v>
      </c>
      <c r="D58" s="1">
        <v>8</v>
      </c>
      <c r="E58" s="1">
        <v>4</v>
      </c>
      <c r="F58" s="1" t="s">
        <v>62</v>
      </c>
      <c r="G58" s="1">
        <v>49.11</v>
      </c>
      <c r="H58" s="1">
        <f>1+COUNTIFS(A:A,A58,G:G,"&gt;"&amp;G58)</f>
        <v>8</v>
      </c>
      <c r="I58" s="2">
        <f>AVERAGEIF(A:A,A58,G:G)</f>
        <v>52.38900000000001</v>
      </c>
      <c r="J58" s="2">
        <f t="shared" si="24"/>
        <v>-3.2790000000000106</v>
      </c>
      <c r="K58" s="2">
        <f t="shared" si="25"/>
        <v>86.720999999999989</v>
      </c>
      <c r="L58" s="2">
        <f t="shared" si="26"/>
        <v>181.86415367568219</v>
      </c>
      <c r="M58" s="2">
        <f>SUMIF(A:A,A58,L:L)</f>
        <v>2388.1932830627575</v>
      </c>
      <c r="N58" s="3">
        <f t="shared" si="27"/>
        <v>7.6151354651851744E-2</v>
      </c>
      <c r="O58" s="6">
        <f t="shared" si="28"/>
        <v>13.131742758507624</v>
      </c>
      <c r="P58" s="3">
        <f t="shared" si="29"/>
        <v>7.6151354651851744E-2</v>
      </c>
      <c r="Q58" s="3">
        <f>IF(ISNUMBER(P58),SUMIF(A:A,A58,P:P),"")</f>
        <v>0.95767733033257607</v>
      </c>
      <c r="R58" s="3">
        <f t="shared" si="30"/>
        <v>7.951671428351173E-2</v>
      </c>
      <c r="S58" s="7">
        <f t="shared" si="31"/>
        <v>12.575972347581722</v>
      </c>
    </row>
    <row r="59" spans="1:19" x14ac:dyDescent="0.3">
      <c r="A59" s="1">
        <v>31</v>
      </c>
      <c r="B59" s="5">
        <v>0.78402777777777777</v>
      </c>
      <c r="C59" s="1" t="s">
        <v>19</v>
      </c>
      <c r="D59" s="1">
        <v>8</v>
      </c>
      <c r="E59" s="1">
        <v>6</v>
      </c>
      <c r="F59" s="1" t="s">
        <v>63</v>
      </c>
      <c r="G59" s="1">
        <v>48.8</v>
      </c>
      <c r="H59" s="1">
        <f>1+COUNTIFS(A:A,A59,G:G,"&gt;"&amp;G59)</f>
        <v>9</v>
      </c>
      <c r="I59" s="2">
        <f>AVERAGEIF(A:A,A59,G:G)</f>
        <v>52.38900000000001</v>
      </c>
      <c r="J59" s="2">
        <f t="shared" si="24"/>
        <v>-3.5890000000000128</v>
      </c>
      <c r="K59" s="2">
        <f t="shared" si="25"/>
        <v>86.410999999999987</v>
      </c>
      <c r="L59" s="2">
        <f t="shared" si="26"/>
        <v>178.51274513727273</v>
      </c>
      <c r="M59" s="2">
        <f>SUMIF(A:A,A59,L:L)</f>
        <v>2388.1932830627575</v>
      </c>
      <c r="N59" s="3">
        <f t="shared" si="27"/>
        <v>7.4748030824514186E-2</v>
      </c>
      <c r="O59" s="6">
        <f t="shared" si="28"/>
        <v>13.378278851889732</v>
      </c>
      <c r="P59" s="3">
        <f t="shared" si="29"/>
        <v>7.4748030824514186E-2</v>
      </c>
      <c r="Q59" s="3">
        <f>IF(ISNUMBER(P59),SUMIF(A:A,A59,P:P),"")</f>
        <v>0.95767733033257607</v>
      </c>
      <c r="R59" s="3">
        <f t="shared" si="30"/>
        <v>7.8051373314387801E-2</v>
      </c>
      <c r="S59" s="7">
        <f t="shared" si="31"/>
        <v>12.812074375322521</v>
      </c>
    </row>
    <row r="60" spans="1:19" x14ac:dyDescent="0.3">
      <c r="A60" s="1">
        <v>31</v>
      </c>
      <c r="B60" s="5">
        <v>0.78402777777777777</v>
      </c>
      <c r="C60" s="1" t="s">
        <v>19</v>
      </c>
      <c r="D60" s="1">
        <v>8</v>
      </c>
      <c r="E60" s="1">
        <v>2</v>
      </c>
      <c r="F60" s="1" t="s">
        <v>60</v>
      </c>
      <c r="G60" s="1">
        <v>39.32</v>
      </c>
      <c r="H60" s="1">
        <f>1+COUNTIFS(A:A,A60,G:G,"&gt;"&amp;G60)</f>
        <v>10</v>
      </c>
      <c r="I60" s="2">
        <f>AVERAGEIF(A:A,A60,G:G)</f>
        <v>52.38900000000001</v>
      </c>
      <c r="J60" s="2">
        <f t="shared" si="24"/>
        <v>-13.06900000000001</v>
      </c>
      <c r="K60" s="2">
        <f t="shared" si="25"/>
        <v>76.930999999999983</v>
      </c>
      <c r="L60" s="2">
        <f t="shared" si="26"/>
        <v>101.07471542102569</v>
      </c>
      <c r="M60" s="2">
        <f>SUMIF(A:A,A60,L:L)</f>
        <v>2388.1932830627575</v>
      </c>
      <c r="N60" s="3">
        <f t="shared" si="27"/>
        <v>4.2322669667423908E-2</v>
      </c>
      <c r="O60" s="6">
        <f t="shared" si="28"/>
        <v>23.627999080826129</v>
      </c>
      <c r="P60" s="3" t="str">
        <f t="shared" si="29"/>
        <v/>
      </c>
      <c r="Q60" s="3" t="str">
        <f>IF(ISNUMBER(P60),SUMIF(A:A,A60,P:P),"")</f>
        <v/>
      </c>
      <c r="R60" s="3" t="str">
        <f t="shared" si="30"/>
        <v/>
      </c>
      <c r="S60" s="7" t="str">
        <f t="shared" si="31"/>
        <v/>
      </c>
    </row>
  </sheetData>
  <autoFilter ref="A7:S7" xr:uid="{00000000-0009-0000-0000-000000000000}"/>
  <sortState xmlns:xlrd2="http://schemas.microsoft.com/office/spreadsheetml/2017/richdata2" ref="A8:T60">
    <sortCondition ref="B8:B60"/>
    <sortCondition ref="H8:H60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4" fitToHeight="0" orientation="portrait" r:id="rId1"/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18112022 - Ipswich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2022-11-17T22:35:48Z</cp:lastPrinted>
  <dcterms:created xsi:type="dcterms:W3CDTF">2016-03-11T05:58:01Z</dcterms:created>
  <dcterms:modified xsi:type="dcterms:W3CDTF">2022-11-17T22:35:55Z</dcterms:modified>
</cp:coreProperties>
</file>