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AB00234B-3E1F-4E70-AD1A-AACF9A0DD9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5122022 - Ipswich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15122022 - Ipswich'!$A$7:$S$23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I42" i="1"/>
  <c r="J42" i="1" s="1"/>
  <c r="K42" i="1" s="1"/>
  <c r="L42" i="1" s="1"/>
  <c r="H45" i="1"/>
  <c r="I45" i="1"/>
  <c r="J45" i="1" s="1"/>
  <c r="K45" i="1" s="1"/>
  <c r="L45" i="1" s="1"/>
  <c r="H44" i="1"/>
  <c r="I44" i="1"/>
  <c r="J44" i="1" s="1"/>
  <c r="K44" i="1" s="1"/>
  <c r="L44" i="1" s="1"/>
  <c r="H48" i="1"/>
  <c r="I48" i="1"/>
  <c r="J48" i="1" s="1"/>
  <c r="K48" i="1" s="1"/>
  <c r="L48" i="1" s="1"/>
  <c r="H47" i="1"/>
  <c r="I47" i="1"/>
  <c r="J47" i="1" s="1"/>
  <c r="K47" i="1" s="1"/>
  <c r="L47" i="1" s="1"/>
  <c r="H43" i="1"/>
  <c r="I43" i="1"/>
  <c r="J43" i="1" s="1"/>
  <c r="K43" i="1" s="1"/>
  <c r="L43" i="1" s="1"/>
  <c r="H46" i="1"/>
  <c r="I46" i="1"/>
  <c r="J46" i="1" s="1"/>
  <c r="K46" i="1" s="1"/>
  <c r="L46" i="1" s="1"/>
  <c r="H50" i="1"/>
  <c r="I50" i="1"/>
  <c r="J50" i="1" s="1"/>
  <c r="K50" i="1" s="1"/>
  <c r="L50" i="1" s="1"/>
  <c r="H49" i="1"/>
  <c r="I49" i="1"/>
  <c r="J49" i="1" s="1"/>
  <c r="K49" i="1" s="1"/>
  <c r="L49" i="1" s="1"/>
  <c r="H61" i="1"/>
  <c r="I61" i="1"/>
  <c r="J61" i="1" s="1"/>
  <c r="K61" i="1" s="1"/>
  <c r="L61" i="1" s="1"/>
  <c r="H53" i="1"/>
  <c r="I53" i="1"/>
  <c r="J53" i="1" s="1"/>
  <c r="K53" i="1" s="1"/>
  <c r="L53" i="1" s="1"/>
  <c r="H52" i="1"/>
  <c r="I52" i="1"/>
  <c r="J52" i="1" s="1"/>
  <c r="K52" i="1" s="1"/>
  <c r="L52" i="1" s="1"/>
  <c r="H54" i="1"/>
  <c r="I54" i="1"/>
  <c r="J54" i="1" s="1"/>
  <c r="K54" i="1" s="1"/>
  <c r="L54" i="1" s="1"/>
  <c r="H62" i="1"/>
  <c r="I62" i="1"/>
  <c r="J62" i="1" s="1"/>
  <c r="K62" i="1" s="1"/>
  <c r="L62" i="1" s="1"/>
  <c r="H60" i="1"/>
  <c r="I60" i="1"/>
  <c r="J60" i="1" s="1"/>
  <c r="K60" i="1" s="1"/>
  <c r="L60" i="1" s="1"/>
  <c r="H59" i="1"/>
  <c r="I59" i="1"/>
  <c r="J59" i="1" s="1"/>
  <c r="K59" i="1" s="1"/>
  <c r="L59" i="1" s="1"/>
  <c r="H56" i="1"/>
  <c r="I56" i="1"/>
  <c r="J56" i="1" s="1"/>
  <c r="K56" i="1" s="1"/>
  <c r="L56" i="1" s="1"/>
  <c r="H55" i="1"/>
  <c r="I55" i="1"/>
  <c r="J55" i="1" s="1"/>
  <c r="K55" i="1" s="1"/>
  <c r="L55" i="1" s="1"/>
  <c r="H58" i="1"/>
  <c r="I58" i="1"/>
  <c r="J58" i="1" s="1"/>
  <c r="K58" i="1" s="1"/>
  <c r="L58" i="1" s="1"/>
  <c r="H57" i="1"/>
  <c r="I57" i="1"/>
  <c r="J57" i="1" s="1"/>
  <c r="K57" i="1" s="1"/>
  <c r="L57" i="1" s="1"/>
  <c r="H37" i="1"/>
  <c r="I37" i="1"/>
  <c r="J37" i="1" s="1"/>
  <c r="K37" i="1" s="1"/>
  <c r="L37" i="1" s="1"/>
  <c r="H35" i="1"/>
  <c r="I35" i="1"/>
  <c r="J35" i="1" s="1"/>
  <c r="K35" i="1" s="1"/>
  <c r="L35" i="1" s="1"/>
  <c r="H32" i="1"/>
  <c r="I32" i="1"/>
  <c r="J32" i="1" s="1"/>
  <c r="K32" i="1" s="1"/>
  <c r="L32" i="1" s="1"/>
  <c r="H38" i="1"/>
  <c r="I38" i="1"/>
  <c r="J38" i="1" s="1"/>
  <c r="K38" i="1" s="1"/>
  <c r="L38" i="1" s="1"/>
  <c r="H36" i="1"/>
  <c r="I36" i="1"/>
  <c r="J36" i="1" s="1"/>
  <c r="K36" i="1" s="1"/>
  <c r="L36" i="1" s="1"/>
  <c r="H39" i="1"/>
  <c r="I39" i="1"/>
  <c r="J39" i="1" s="1"/>
  <c r="K39" i="1" s="1"/>
  <c r="L39" i="1" s="1"/>
  <c r="H34" i="1"/>
  <c r="I34" i="1"/>
  <c r="J34" i="1" s="1"/>
  <c r="K34" i="1" s="1"/>
  <c r="L34" i="1" s="1"/>
  <c r="H33" i="1"/>
  <c r="I33" i="1"/>
  <c r="J33" i="1" s="1"/>
  <c r="K33" i="1" s="1"/>
  <c r="L33" i="1" s="1"/>
  <c r="H40" i="1"/>
  <c r="I40" i="1"/>
  <c r="J40" i="1" s="1"/>
  <c r="K40" i="1" s="1"/>
  <c r="L40" i="1" s="1"/>
  <c r="H8" i="1"/>
  <c r="I8" i="1"/>
  <c r="J8" i="1" s="1"/>
  <c r="K8" i="1" s="1"/>
  <c r="L8" i="1" s="1"/>
  <c r="H11" i="1"/>
  <c r="I11" i="1"/>
  <c r="J11" i="1" s="1"/>
  <c r="K11" i="1" s="1"/>
  <c r="L11" i="1" s="1"/>
  <c r="H9" i="1"/>
  <c r="I9" i="1"/>
  <c r="J9" i="1" s="1"/>
  <c r="K9" i="1" s="1"/>
  <c r="L9" i="1" s="1"/>
  <c r="H10" i="1"/>
  <c r="I10" i="1"/>
  <c r="J10" i="1" s="1"/>
  <c r="K10" i="1" s="1"/>
  <c r="L10" i="1" s="1"/>
  <c r="H13" i="1"/>
  <c r="I13" i="1"/>
  <c r="J13" i="1" s="1"/>
  <c r="K13" i="1" s="1"/>
  <c r="L13" i="1" s="1"/>
  <c r="H12" i="1"/>
  <c r="I12" i="1"/>
  <c r="J12" i="1" s="1"/>
  <c r="K12" i="1" s="1"/>
  <c r="L12" i="1" s="1"/>
  <c r="H15" i="1"/>
  <c r="I15" i="1"/>
  <c r="J15" i="1" s="1"/>
  <c r="K15" i="1" s="1"/>
  <c r="L15" i="1" s="1"/>
  <c r="H23" i="1"/>
  <c r="I23" i="1"/>
  <c r="J23" i="1" s="1"/>
  <c r="K23" i="1" s="1"/>
  <c r="L23" i="1" s="1"/>
  <c r="H18" i="1"/>
  <c r="I18" i="1"/>
  <c r="J18" i="1" s="1"/>
  <c r="K18" i="1" s="1"/>
  <c r="L18" i="1" s="1"/>
  <c r="H21" i="1"/>
  <c r="I21" i="1"/>
  <c r="J21" i="1" s="1"/>
  <c r="K21" i="1" s="1"/>
  <c r="L21" i="1" s="1"/>
  <c r="H16" i="1"/>
  <c r="I16" i="1"/>
  <c r="J16" i="1" s="1"/>
  <c r="K16" i="1" s="1"/>
  <c r="L16" i="1" s="1"/>
  <c r="H17" i="1"/>
  <c r="I17" i="1"/>
  <c r="J17" i="1" s="1"/>
  <c r="K17" i="1" s="1"/>
  <c r="L17" i="1" s="1"/>
  <c r="H22" i="1"/>
  <c r="I22" i="1"/>
  <c r="J22" i="1" s="1"/>
  <c r="K22" i="1" s="1"/>
  <c r="L22" i="1" s="1"/>
  <c r="H20" i="1"/>
  <c r="I20" i="1"/>
  <c r="J20" i="1" s="1"/>
  <c r="K20" i="1" s="1"/>
  <c r="L20" i="1" s="1"/>
  <c r="H19" i="1"/>
  <c r="I19" i="1"/>
  <c r="J19" i="1" s="1"/>
  <c r="K19" i="1" s="1"/>
  <c r="L19" i="1" s="1"/>
  <c r="H26" i="1"/>
  <c r="I26" i="1"/>
  <c r="J26" i="1" s="1"/>
  <c r="K26" i="1" s="1"/>
  <c r="L26" i="1" s="1"/>
  <c r="H29" i="1"/>
  <c r="I29" i="1"/>
  <c r="J29" i="1" s="1"/>
  <c r="K29" i="1" s="1"/>
  <c r="L29" i="1" s="1"/>
  <c r="H27" i="1"/>
  <c r="I27" i="1"/>
  <c r="J27" i="1" s="1"/>
  <c r="K27" i="1" s="1"/>
  <c r="L27" i="1" s="1"/>
  <c r="H28" i="1"/>
  <c r="I28" i="1"/>
  <c r="J28" i="1" s="1"/>
  <c r="K28" i="1" s="1"/>
  <c r="L28" i="1" s="1"/>
  <c r="H30" i="1"/>
  <c r="I30" i="1"/>
  <c r="J30" i="1" s="1"/>
  <c r="K30" i="1" s="1"/>
  <c r="L30" i="1" s="1"/>
  <c r="H25" i="1"/>
  <c r="I25" i="1"/>
  <c r="J25" i="1" s="1"/>
  <c r="K25" i="1" s="1"/>
  <c r="L25" i="1" s="1"/>
  <c r="M47" i="1" l="1"/>
  <c r="N47" i="1" s="1"/>
  <c r="O47" i="1" s="1"/>
  <c r="P47" i="1" s="1"/>
  <c r="M61" i="1"/>
  <c r="M55" i="1"/>
  <c r="N55" i="1" s="1"/>
  <c r="O55" i="1" s="1"/>
  <c r="P55" i="1" s="1"/>
  <c r="M57" i="1"/>
  <c r="N57" i="1" s="1"/>
  <c r="O57" i="1" s="1"/>
  <c r="P57" i="1" s="1"/>
  <c r="M56" i="1"/>
  <c r="N56" i="1" s="1"/>
  <c r="O56" i="1" s="1"/>
  <c r="P56" i="1" s="1"/>
  <c r="M58" i="1"/>
  <c r="N58" i="1" s="1"/>
  <c r="O58" i="1" s="1"/>
  <c r="P58" i="1" s="1"/>
  <c r="M53" i="1"/>
  <c r="N53" i="1" s="1"/>
  <c r="O53" i="1" s="1"/>
  <c r="P53" i="1" s="1"/>
  <c r="M42" i="1"/>
  <c r="N42" i="1" s="1"/>
  <c r="O42" i="1" s="1"/>
  <c r="P42" i="1" s="1"/>
  <c r="M44" i="1"/>
  <c r="N44" i="1" s="1"/>
  <c r="O44" i="1" s="1"/>
  <c r="P44" i="1" s="1"/>
  <c r="M43" i="1"/>
  <c r="N43" i="1" s="1"/>
  <c r="O43" i="1" s="1"/>
  <c r="P43" i="1" s="1"/>
  <c r="M50" i="1"/>
  <c r="N50" i="1" s="1"/>
  <c r="O50" i="1" s="1"/>
  <c r="P50" i="1" s="1"/>
  <c r="M62" i="1"/>
  <c r="N62" i="1" s="1"/>
  <c r="O62" i="1" s="1"/>
  <c r="P62" i="1" s="1"/>
  <c r="M52" i="1"/>
  <c r="N52" i="1" s="1"/>
  <c r="O52" i="1" s="1"/>
  <c r="P52" i="1" s="1"/>
  <c r="M45" i="1"/>
  <c r="N45" i="1" s="1"/>
  <c r="O45" i="1" s="1"/>
  <c r="P45" i="1" s="1"/>
  <c r="M54" i="1"/>
  <c r="N54" i="1" s="1"/>
  <c r="O54" i="1" s="1"/>
  <c r="P54" i="1" s="1"/>
  <c r="M46" i="1"/>
  <c r="N46" i="1" s="1"/>
  <c r="O46" i="1" s="1"/>
  <c r="P46" i="1" s="1"/>
  <c r="M49" i="1"/>
  <c r="N49" i="1" s="1"/>
  <c r="O49" i="1" s="1"/>
  <c r="P49" i="1" s="1"/>
  <c r="M60" i="1"/>
  <c r="N60" i="1" s="1"/>
  <c r="O60" i="1" s="1"/>
  <c r="P60" i="1" s="1"/>
  <c r="M59" i="1"/>
  <c r="N59" i="1" s="1"/>
  <c r="O59" i="1" s="1"/>
  <c r="P59" i="1" s="1"/>
  <c r="N61" i="1"/>
  <c r="O61" i="1" s="1"/>
  <c r="P61" i="1" s="1"/>
  <c r="M48" i="1"/>
  <c r="N48" i="1" s="1"/>
  <c r="O48" i="1" s="1"/>
  <c r="P48" i="1" s="1"/>
  <c r="M37" i="1"/>
  <c r="N37" i="1" s="1"/>
  <c r="O37" i="1" s="1"/>
  <c r="P37" i="1" s="1"/>
  <c r="M35" i="1"/>
  <c r="N35" i="1" s="1"/>
  <c r="O35" i="1" s="1"/>
  <c r="P35" i="1" s="1"/>
  <c r="M39" i="1"/>
  <c r="N39" i="1" s="1"/>
  <c r="O39" i="1" s="1"/>
  <c r="P39" i="1" s="1"/>
  <c r="M40" i="1"/>
  <c r="N40" i="1" s="1"/>
  <c r="O40" i="1" s="1"/>
  <c r="P40" i="1" s="1"/>
  <c r="M36" i="1"/>
  <c r="N36" i="1" s="1"/>
  <c r="O36" i="1" s="1"/>
  <c r="P36" i="1" s="1"/>
  <c r="M38" i="1"/>
  <c r="N38" i="1" s="1"/>
  <c r="O38" i="1" s="1"/>
  <c r="P38" i="1" s="1"/>
  <c r="M33" i="1"/>
  <c r="N33" i="1" s="1"/>
  <c r="O33" i="1" s="1"/>
  <c r="P33" i="1" s="1"/>
  <c r="M32" i="1"/>
  <c r="N32" i="1" s="1"/>
  <c r="O32" i="1" s="1"/>
  <c r="P32" i="1" s="1"/>
  <c r="M34" i="1"/>
  <c r="N34" i="1" s="1"/>
  <c r="O34" i="1" s="1"/>
  <c r="P34" i="1" s="1"/>
  <c r="M23" i="1"/>
  <c r="N23" i="1" s="1"/>
  <c r="O23" i="1" s="1"/>
  <c r="P23" i="1" s="1"/>
  <c r="M27" i="1"/>
  <c r="N27" i="1" s="1"/>
  <c r="O27" i="1" s="1"/>
  <c r="P27" i="1" s="1"/>
  <c r="M29" i="1"/>
  <c r="N29" i="1" s="1"/>
  <c r="O29" i="1" s="1"/>
  <c r="P29" i="1" s="1"/>
  <c r="M25" i="1"/>
  <c r="N25" i="1" s="1"/>
  <c r="O25" i="1" s="1"/>
  <c r="P25" i="1" s="1"/>
  <c r="M15" i="1"/>
  <c r="N15" i="1" s="1"/>
  <c r="O15" i="1" s="1"/>
  <c r="P15" i="1" s="1"/>
  <c r="M18" i="1"/>
  <c r="N18" i="1" s="1"/>
  <c r="O18" i="1" s="1"/>
  <c r="P18" i="1" s="1"/>
  <c r="M28" i="1"/>
  <c r="N28" i="1" s="1"/>
  <c r="O28" i="1" s="1"/>
  <c r="P28" i="1" s="1"/>
  <c r="M11" i="1"/>
  <c r="N11" i="1" s="1"/>
  <c r="O11" i="1" s="1"/>
  <c r="P11" i="1" s="1"/>
  <c r="M13" i="1"/>
  <c r="N13" i="1" s="1"/>
  <c r="O13" i="1" s="1"/>
  <c r="P13" i="1" s="1"/>
  <c r="M8" i="1"/>
  <c r="N8" i="1" s="1"/>
  <c r="O8" i="1" s="1"/>
  <c r="P8" i="1" s="1"/>
  <c r="M10" i="1"/>
  <c r="N10" i="1" s="1"/>
  <c r="O10" i="1" s="1"/>
  <c r="P10" i="1" s="1"/>
  <c r="M9" i="1"/>
  <c r="N9" i="1" s="1"/>
  <c r="O9" i="1" s="1"/>
  <c r="P9" i="1" s="1"/>
  <c r="M12" i="1"/>
  <c r="N12" i="1" s="1"/>
  <c r="O12" i="1" s="1"/>
  <c r="P12" i="1" s="1"/>
  <c r="M26" i="1"/>
  <c r="N26" i="1" s="1"/>
  <c r="O26" i="1" s="1"/>
  <c r="P26" i="1" s="1"/>
  <c r="M19" i="1"/>
  <c r="N19" i="1" s="1"/>
  <c r="O19" i="1" s="1"/>
  <c r="P19" i="1" s="1"/>
  <c r="M16" i="1"/>
  <c r="N16" i="1" s="1"/>
  <c r="O16" i="1" s="1"/>
  <c r="P16" i="1" s="1"/>
  <c r="M20" i="1"/>
  <c r="N20" i="1" s="1"/>
  <c r="O20" i="1" s="1"/>
  <c r="P20" i="1" s="1"/>
  <c r="M21" i="1"/>
  <c r="N21" i="1" s="1"/>
  <c r="O21" i="1" s="1"/>
  <c r="P21" i="1" s="1"/>
  <c r="M22" i="1"/>
  <c r="N22" i="1" s="1"/>
  <c r="O22" i="1" s="1"/>
  <c r="P22" i="1" s="1"/>
  <c r="M17" i="1"/>
  <c r="N17" i="1" s="1"/>
  <c r="O17" i="1" s="1"/>
  <c r="P17" i="1" s="1"/>
  <c r="M30" i="1"/>
  <c r="N30" i="1" s="1"/>
  <c r="O30" i="1" s="1"/>
  <c r="P30" i="1" s="1"/>
  <c r="Q48" i="1" l="1"/>
  <c r="R48" i="1" s="1"/>
  <c r="S48" i="1" s="1"/>
  <c r="Q62" i="1"/>
  <c r="R62" i="1" s="1"/>
  <c r="S62" i="1" s="1"/>
  <c r="Q58" i="1"/>
  <c r="R58" i="1" s="1"/>
  <c r="S58" i="1" s="1"/>
  <c r="Q56" i="1"/>
  <c r="R56" i="1" s="1"/>
  <c r="S56" i="1" s="1"/>
  <c r="Q52" i="1"/>
  <c r="R52" i="1" s="1"/>
  <c r="S52" i="1" s="1"/>
  <c r="Q53" i="1"/>
  <c r="R53" i="1" s="1"/>
  <c r="S53" i="1" s="1"/>
  <c r="Q60" i="1"/>
  <c r="R60" i="1" s="1"/>
  <c r="S60" i="1" s="1"/>
  <c r="Q50" i="1"/>
  <c r="R50" i="1" s="1"/>
  <c r="S50" i="1" s="1"/>
  <c r="Q55" i="1"/>
  <c r="R55" i="1" s="1"/>
  <c r="S55" i="1" s="1"/>
  <c r="Q54" i="1"/>
  <c r="R54" i="1" s="1"/>
  <c r="S54" i="1" s="1"/>
  <c r="Q59" i="1"/>
  <c r="R59" i="1" s="1"/>
  <c r="S59" i="1" s="1"/>
  <c r="Q47" i="1"/>
  <c r="R47" i="1" s="1"/>
  <c r="S47" i="1" s="1"/>
  <c r="Q44" i="1"/>
  <c r="R44" i="1" s="1"/>
  <c r="S44" i="1" s="1"/>
  <c r="Q42" i="1"/>
  <c r="R42" i="1" s="1"/>
  <c r="S42" i="1" s="1"/>
  <c r="Q45" i="1"/>
  <c r="R45" i="1" s="1"/>
  <c r="S45" i="1" s="1"/>
  <c r="Q46" i="1"/>
  <c r="R46" i="1" s="1"/>
  <c r="S46" i="1" s="1"/>
  <c r="Q49" i="1"/>
  <c r="R49" i="1" s="1"/>
  <c r="S49" i="1" s="1"/>
  <c r="Q43" i="1"/>
  <c r="R43" i="1" s="1"/>
  <c r="S43" i="1" s="1"/>
  <c r="Q57" i="1"/>
  <c r="R57" i="1" s="1"/>
  <c r="S57" i="1" s="1"/>
  <c r="Q61" i="1"/>
  <c r="R61" i="1" s="1"/>
  <c r="S61" i="1" s="1"/>
  <c r="Q36" i="1"/>
  <c r="R36" i="1" s="1"/>
  <c r="S36" i="1" s="1"/>
  <c r="Q32" i="1"/>
  <c r="R32" i="1" s="1"/>
  <c r="S32" i="1" s="1"/>
  <c r="Q38" i="1"/>
  <c r="R38" i="1" s="1"/>
  <c r="S38" i="1" s="1"/>
  <c r="Q40" i="1"/>
  <c r="R40" i="1" s="1"/>
  <c r="S40" i="1" s="1"/>
  <c r="Q39" i="1"/>
  <c r="R39" i="1" s="1"/>
  <c r="S39" i="1" s="1"/>
  <c r="Q33" i="1"/>
  <c r="R33" i="1" s="1"/>
  <c r="S33" i="1" s="1"/>
  <c r="Q35" i="1"/>
  <c r="R35" i="1" s="1"/>
  <c r="S35" i="1" s="1"/>
  <c r="Q37" i="1"/>
  <c r="R37" i="1" s="1"/>
  <c r="S37" i="1" s="1"/>
  <c r="Q34" i="1"/>
  <c r="R34" i="1" s="1"/>
  <c r="S34" i="1" s="1"/>
  <c r="Q26" i="1"/>
  <c r="R26" i="1" s="1"/>
  <c r="S26" i="1" s="1"/>
  <c r="Q8" i="1"/>
  <c r="R8" i="1" s="1"/>
  <c r="S8" i="1" s="1"/>
  <c r="Q28" i="1"/>
  <c r="R28" i="1" s="1"/>
  <c r="S28" i="1" s="1"/>
  <c r="Q18" i="1"/>
  <c r="R18" i="1" s="1"/>
  <c r="S18" i="1" s="1"/>
  <c r="Q21" i="1"/>
  <c r="R21" i="1" s="1"/>
  <c r="S21" i="1" s="1"/>
  <c r="Q12" i="1"/>
  <c r="R12" i="1" s="1"/>
  <c r="S12" i="1" s="1"/>
  <c r="Q9" i="1"/>
  <c r="R9" i="1" s="1"/>
  <c r="S9" i="1" s="1"/>
  <c r="Q30" i="1"/>
  <c r="R30" i="1" s="1"/>
  <c r="S30" i="1" s="1"/>
  <c r="Q16" i="1"/>
  <c r="R16" i="1" s="1"/>
  <c r="S16" i="1" s="1"/>
  <c r="Q19" i="1"/>
  <c r="R19" i="1" s="1"/>
  <c r="S19" i="1" s="1"/>
  <c r="Q27" i="1"/>
  <c r="R27" i="1" s="1"/>
  <c r="S27" i="1" s="1"/>
  <c r="Q20" i="1"/>
  <c r="R20" i="1" s="1"/>
  <c r="S20" i="1" s="1"/>
  <c r="Q11" i="1"/>
  <c r="R11" i="1" s="1"/>
  <c r="S11" i="1" s="1"/>
  <c r="Q17" i="1"/>
  <c r="R17" i="1" s="1"/>
  <c r="S17" i="1" s="1"/>
  <c r="Q29" i="1"/>
  <c r="R29" i="1" s="1"/>
  <c r="S29" i="1" s="1"/>
  <c r="Q23" i="1"/>
  <c r="R23" i="1" s="1"/>
  <c r="S23" i="1" s="1"/>
  <c r="Q10" i="1"/>
  <c r="R10" i="1" s="1"/>
  <c r="S10" i="1" s="1"/>
  <c r="Q13" i="1"/>
  <c r="R13" i="1" s="1"/>
  <c r="S13" i="1" s="1"/>
  <c r="Q22" i="1"/>
  <c r="R22" i="1" s="1"/>
  <c r="S22" i="1" s="1"/>
  <c r="Q15" i="1"/>
  <c r="R15" i="1" s="1"/>
  <c r="S15" i="1" s="1"/>
  <c r="Q25" i="1"/>
  <c r="R25" i="1" s="1"/>
  <c r="S25" i="1" s="1"/>
</calcChain>
</file>

<file path=xl/sharedStrings.xml><?xml version="1.0" encoding="utf-8"?>
<sst xmlns="http://schemas.openxmlformats.org/spreadsheetml/2006/main" count="119" uniqueCount="70">
  <si>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</si>
  <si>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</si>
  <si>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</si>
  <si>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</si>
  <si>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</si>
  <si>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</si>
  <si>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</si>
  <si>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</si>
  <si>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</si>
  <si>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</si>
  <si>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</si>
  <si>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</si>
  <si>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</si>
  <si>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</si>
  <si>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</si>
  <si>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</si>
  <si>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</si>
  <si>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</si>
  <si>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</si>
  <si>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Ascot Express       </t>
  </si>
  <si>
    <t xml:space="preserve">Critical Thinker    </t>
  </si>
  <si>
    <t xml:space="preserve">Kasear              </t>
  </si>
  <si>
    <t xml:space="preserve">Jumeirah Triangle   </t>
  </si>
  <si>
    <t>Ipswich</t>
  </si>
  <si>
    <t xml:space="preserve">Confusion           </t>
  </si>
  <si>
    <t xml:space="preserve">Tolkowsky           </t>
  </si>
  <si>
    <t xml:space="preserve">Valley Of Dreams    </t>
  </si>
  <si>
    <t xml:space="preserve">Gold Lunar          </t>
  </si>
  <si>
    <t xml:space="preserve">Silesian            </t>
  </si>
  <si>
    <t xml:space="preserve">Assertin Lady       </t>
  </si>
  <si>
    <t xml:space="preserve">Astrophysics        </t>
  </si>
  <si>
    <t xml:space="preserve">Bout                </t>
  </si>
  <si>
    <t xml:space="preserve">Chica Bonita        </t>
  </si>
  <si>
    <t xml:space="preserve">Harbelle            </t>
  </si>
  <si>
    <t xml:space="preserve">Shadie Milly        </t>
  </si>
  <si>
    <t xml:space="preserve">Shes Enuff          </t>
  </si>
  <si>
    <t xml:space="preserve">Vancity             </t>
  </si>
  <si>
    <t xml:space="preserve">Field Regiment      </t>
  </si>
  <si>
    <t xml:space="preserve">Mishani Conman      </t>
  </si>
  <si>
    <t xml:space="preserve">Nic Me Some         </t>
  </si>
  <si>
    <t xml:space="preserve">Alert And Ready     </t>
  </si>
  <si>
    <t xml:space="preserve">Baristasista        </t>
  </si>
  <si>
    <t xml:space="preserve">Ginger Rock         </t>
  </si>
  <si>
    <t xml:space="preserve">Swamp Vixen         </t>
  </si>
  <si>
    <t xml:space="preserve">Aint She Lovely     </t>
  </si>
  <si>
    <t xml:space="preserve">Merseyside          </t>
  </si>
  <si>
    <t xml:space="preserve">Queenslander        </t>
  </si>
  <si>
    <t xml:space="preserve">La Petite Missile   </t>
  </si>
  <si>
    <t xml:space="preserve">Aquarius            </t>
  </si>
  <si>
    <t xml:space="preserve">Capital Girl        </t>
  </si>
  <si>
    <t xml:space="preserve">Beitsoo             </t>
  </si>
  <si>
    <t xml:space="preserve">Sea Raider          </t>
  </si>
  <si>
    <t xml:space="preserve">Snowzone            </t>
  </si>
  <si>
    <t xml:space="preserve">Gogol               </t>
  </si>
  <si>
    <t xml:space="preserve">Starvirgo           </t>
  </si>
  <si>
    <t xml:space="preserve">Miss Divine Em      </t>
  </si>
  <si>
    <t xml:space="preserve">Primal Scream       </t>
  </si>
  <si>
    <t xml:space="preserve">Pivotal Motion      </t>
  </si>
  <si>
    <t xml:space="preserve">Getyourgreyon       </t>
  </si>
  <si>
    <t xml:space="preserve">Iring               </t>
  </si>
  <si>
    <t xml:space="preserve">Cleary Adonis       </t>
  </si>
  <si>
    <t xml:space="preserve">Ghostwriter         </t>
  </si>
  <si>
    <t xml:space="preserve">Last Royal          </t>
  </si>
  <si>
    <t xml:space="preserve">Rowlett             </t>
  </si>
  <si>
    <t xml:space="preserve">Sisyphean           </t>
  </si>
  <si>
    <t xml:space="preserve">Vancouver River     </t>
  </si>
  <si>
    <t xml:space="preserve">Western Halo        </t>
  </si>
  <si>
    <t xml:space="preserve">Whistling Spirit    </t>
  </si>
  <si>
    <t xml:space="preserve">Fighting Mad        </t>
  </si>
  <si>
    <t xml:space="preserve">Arties Dreamtime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</si>
</sst>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162859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3D499-7D70-CDAE-3A50-194C2A5F2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7500" cy="1077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E49" sqref="E49:E50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20.88671875" style="9" bestFit="1" customWidth="1"/>
    <col min="4" max="4" width="5.88671875" style="9" bestFit="1" customWidth="1"/>
    <col min="5" max="5" width="5.6640625" style="9" bestFit="1" customWidth="1"/>
    <col min="6" max="6" width="25.33203125" style="9" bestFit="1" customWidth="1"/>
    <col min="7" max="7" width="11.886718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1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0.61805555555555558</v>
      </c>
      <c r="C8" s="1" t="s">
        <v>23</v>
      </c>
      <c r="D8" s="1">
        <v>1</v>
      </c>
      <c r="E8" s="1">
        <v>1</v>
      </c>
      <c r="F8" s="1" t="s">
        <v>24</v>
      </c>
      <c r="G8" s="1">
        <v>63.6</v>
      </c>
      <c r="H8" s="1">
        <f>1+COUNTIFS(A:A,A8,G:G,"&gt;"&amp;G8)</f>
        <v>1</v>
      </c>
      <c r="I8" s="2">
        <f>AVERAGEIF(A:A,A8,G:G)</f>
        <v>51.25</v>
      </c>
      <c r="J8" s="2">
        <f t="shared" ref="J8:J20" si="0">G8-I8</f>
        <v>12.350000000000001</v>
      </c>
      <c r="K8" s="2">
        <f t="shared" ref="K8:K20" si="1">90+J8</f>
        <v>102.35</v>
      </c>
      <c r="L8" s="2">
        <f t="shared" ref="L8:L20" si="2">EXP(0.06*K8)</f>
        <v>464.5178565342822</v>
      </c>
      <c r="M8" s="2">
        <f>SUMIF(A:A,A8,L:L)</f>
        <v>1539.3735619246422</v>
      </c>
      <c r="N8" s="3">
        <f t="shared" ref="N8:N20" si="3">L8/M8</f>
        <v>0.30175772016865521</v>
      </c>
      <c r="O8" s="6">
        <f t="shared" ref="O8:O20" si="4">1/N8</f>
        <v>3.3139168715918541</v>
      </c>
      <c r="P8" s="3">
        <f t="shared" ref="P8:P20" si="5">IF(O8&gt;21,"",N8)</f>
        <v>0.30175772016865521</v>
      </c>
      <c r="Q8" s="3">
        <f>IF(ISNUMBER(P8),SUMIF(A:A,A8,P:P),"")</f>
        <v>1</v>
      </c>
      <c r="R8" s="3">
        <f t="shared" ref="R8:R20" si="6">IFERROR(P8*(1/Q8),"")</f>
        <v>0.30175772016865521</v>
      </c>
      <c r="S8" s="7">
        <f t="shared" ref="S8:S20" si="7">IFERROR(1/R8,"")</f>
        <v>3.3139168715918541</v>
      </c>
    </row>
    <row r="9" spans="1:19" x14ac:dyDescent="0.3">
      <c r="A9" s="1">
        <v>2</v>
      </c>
      <c r="B9" s="5">
        <v>0.61805555555555558</v>
      </c>
      <c r="C9" s="1" t="s">
        <v>23</v>
      </c>
      <c r="D9" s="1">
        <v>1</v>
      </c>
      <c r="E9" s="1">
        <v>3</v>
      </c>
      <c r="F9" s="1" t="s">
        <v>26</v>
      </c>
      <c r="G9" s="1">
        <v>56.42</v>
      </c>
      <c r="H9" s="1">
        <f>1+COUNTIFS(A:A,A9,G:G,"&gt;"&amp;G9)</f>
        <v>2</v>
      </c>
      <c r="I9" s="2">
        <f>AVERAGEIF(A:A,A9,G:G)</f>
        <v>51.25</v>
      </c>
      <c r="J9" s="2">
        <f t="shared" si="0"/>
        <v>5.1700000000000017</v>
      </c>
      <c r="K9" s="2">
        <f t="shared" si="1"/>
        <v>95.17</v>
      </c>
      <c r="L9" s="2">
        <f t="shared" si="2"/>
        <v>301.93144853427054</v>
      </c>
      <c r="M9" s="2">
        <f>SUMIF(A:A,A9,L:L)</f>
        <v>1539.3735619246422</v>
      </c>
      <c r="N9" s="3">
        <f t="shared" si="3"/>
        <v>0.19613916725760369</v>
      </c>
      <c r="O9" s="6">
        <f t="shared" si="4"/>
        <v>5.0984207488075439</v>
      </c>
      <c r="P9" s="3">
        <f t="shared" si="5"/>
        <v>0.19613916725760369</v>
      </c>
      <c r="Q9" s="3">
        <f>IF(ISNUMBER(P9),SUMIF(A:A,A9,P:P),"")</f>
        <v>1</v>
      </c>
      <c r="R9" s="3">
        <f t="shared" si="6"/>
        <v>0.19613916725760369</v>
      </c>
      <c r="S9" s="7">
        <f t="shared" si="7"/>
        <v>5.0984207488075439</v>
      </c>
    </row>
    <row r="10" spans="1:19" x14ac:dyDescent="0.3">
      <c r="A10" s="1">
        <v>2</v>
      </c>
      <c r="B10" s="5">
        <v>0.61805555555555558</v>
      </c>
      <c r="C10" s="1" t="s">
        <v>23</v>
      </c>
      <c r="D10" s="1">
        <v>1</v>
      </c>
      <c r="E10" s="1">
        <v>4</v>
      </c>
      <c r="F10" s="1" t="s">
        <v>27</v>
      </c>
      <c r="G10" s="1">
        <v>55.56</v>
      </c>
      <c r="H10" s="1">
        <f>1+COUNTIFS(A:A,A10,G:G,"&gt;"&amp;G10)</f>
        <v>3</v>
      </c>
      <c r="I10" s="2">
        <f>AVERAGEIF(A:A,A10,G:G)</f>
        <v>51.25</v>
      </c>
      <c r="J10" s="2">
        <f t="shared" si="0"/>
        <v>4.3100000000000023</v>
      </c>
      <c r="K10" s="2">
        <f t="shared" si="1"/>
        <v>94.31</v>
      </c>
      <c r="L10" s="2">
        <f t="shared" si="2"/>
        <v>286.74691573086881</v>
      </c>
      <c r="M10" s="2">
        <f>SUMIF(A:A,A10,L:L)</f>
        <v>1539.3735619246422</v>
      </c>
      <c r="N10" s="3">
        <f t="shared" si="3"/>
        <v>0.18627506852355963</v>
      </c>
      <c r="O10" s="6">
        <f t="shared" si="4"/>
        <v>5.368404950410862</v>
      </c>
      <c r="P10" s="3">
        <f t="shared" si="5"/>
        <v>0.18627506852355963</v>
      </c>
      <c r="Q10" s="3">
        <f>IF(ISNUMBER(P10),SUMIF(A:A,A10,P:P),"")</f>
        <v>1</v>
      </c>
      <c r="R10" s="3">
        <f t="shared" si="6"/>
        <v>0.18627506852355963</v>
      </c>
      <c r="S10" s="7">
        <f t="shared" si="7"/>
        <v>5.368404950410862</v>
      </c>
    </row>
    <row r="11" spans="1:19" x14ac:dyDescent="0.3">
      <c r="A11" s="1">
        <v>2</v>
      </c>
      <c r="B11" s="5">
        <v>0.61805555555555558</v>
      </c>
      <c r="C11" s="1" t="s">
        <v>23</v>
      </c>
      <c r="D11" s="1">
        <v>1</v>
      </c>
      <c r="E11" s="1">
        <v>2</v>
      </c>
      <c r="F11" s="1" t="s">
        <v>25</v>
      </c>
      <c r="G11" s="1">
        <v>54.74</v>
      </c>
      <c r="H11" s="1">
        <f>1+COUNTIFS(A:A,A11,G:G,"&gt;"&amp;G11)</f>
        <v>4</v>
      </c>
      <c r="I11" s="2">
        <f>AVERAGEIF(A:A,A11,G:G)</f>
        <v>51.25</v>
      </c>
      <c r="J11" s="2">
        <f t="shared" si="0"/>
        <v>3.490000000000002</v>
      </c>
      <c r="K11" s="2">
        <f t="shared" si="1"/>
        <v>93.490000000000009</v>
      </c>
      <c r="L11" s="2">
        <f t="shared" si="2"/>
        <v>272.98040061808501</v>
      </c>
      <c r="M11" s="2">
        <f>SUMIF(A:A,A11,L:L)</f>
        <v>1539.3735619246422</v>
      </c>
      <c r="N11" s="3">
        <f t="shared" si="3"/>
        <v>0.17733213520750876</v>
      </c>
      <c r="O11" s="6">
        <f t="shared" si="4"/>
        <v>5.6391358443286652</v>
      </c>
      <c r="P11" s="3">
        <f t="shared" si="5"/>
        <v>0.17733213520750876</v>
      </c>
      <c r="Q11" s="3">
        <f>IF(ISNUMBER(P11),SUMIF(A:A,A11,P:P),"")</f>
        <v>1</v>
      </c>
      <c r="R11" s="3">
        <f t="shared" si="6"/>
        <v>0.17733213520750876</v>
      </c>
      <c r="S11" s="7">
        <f t="shared" si="7"/>
        <v>5.6391358443286652</v>
      </c>
    </row>
    <row r="12" spans="1:19" x14ac:dyDescent="0.3">
      <c r="A12" s="1">
        <v>2</v>
      </c>
      <c r="B12" s="5">
        <v>0.61805555555555558</v>
      </c>
      <c r="C12" s="1" t="s">
        <v>23</v>
      </c>
      <c r="D12" s="1">
        <v>1</v>
      </c>
      <c r="E12" s="1">
        <v>6</v>
      </c>
      <c r="F12" s="1" t="s">
        <v>22</v>
      </c>
      <c r="G12" s="1">
        <v>42.6</v>
      </c>
      <c r="H12" s="1">
        <f>1+COUNTIFS(A:A,A12,G:G,"&gt;"&amp;G12)</f>
        <v>5</v>
      </c>
      <c r="I12" s="2">
        <f>AVERAGEIF(A:A,A12,G:G)</f>
        <v>51.25</v>
      </c>
      <c r="J12" s="2">
        <f t="shared" si="0"/>
        <v>-8.6499999999999986</v>
      </c>
      <c r="K12" s="2">
        <f t="shared" si="1"/>
        <v>81.349999999999994</v>
      </c>
      <c r="L12" s="2">
        <f t="shared" si="2"/>
        <v>131.76236038699184</v>
      </c>
      <c r="M12" s="2">
        <f>SUMIF(A:A,A12,L:L)</f>
        <v>1539.3735619246422</v>
      </c>
      <c r="N12" s="3">
        <f t="shared" si="3"/>
        <v>8.5594792353230031E-2</v>
      </c>
      <c r="O12" s="6">
        <f t="shared" si="4"/>
        <v>11.682953746452586</v>
      </c>
      <c r="P12" s="3">
        <f t="shared" si="5"/>
        <v>8.5594792353230031E-2</v>
      </c>
      <c r="Q12" s="3">
        <f>IF(ISNUMBER(P12),SUMIF(A:A,A12,P:P),"")</f>
        <v>1</v>
      </c>
      <c r="R12" s="3">
        <f t="shared" si="6"/>
        <v>8.5594792353230031E-2</v>
      </c>
      <c r="S12" s="7">
        <f t="shared" si="7"/>
        <v>11.682953746452586</v>
      </c>
    </row>
    <row r="13" spans="1:19" x14ac:dyDescent="0.3">
      <c r="A13" s="1">
        <v>2</v>
      </c>
      <c r="B13" s="5">
        <v>0.61805555555555558</v>
      </c>
      <c r="C13" s="1" t="s">
        <v>23</v>
      </c>
      <c r="D13" s="1">
        <v>1</v>
      </c>
      <c r="E13" s="1">
        <v>5</v>
      </c>
      <c r="F13" s="1" t="s">
        <v>28</v>
      </c>
      <c r="G13" s="1">
        <v>34.58</v>
      </c>
      <c r="H13" s="1">
        <f>1+COUNTIFS(A:A,A13,G:G,"&gt;"&amp;G13)</f>
        <v>6</v>
      </c>
      <c r="I13" s="2">
        <f>AVERAGEIF(A:A,A13,G:G)</f>
        <v>51.25</v>
      </c>
      <c r="J13" s="2">
        <f t="shared" si="0"/>
        <v>-16.670000000000002</v>
      </c>
      <c r="K13" s="2">
        <f t="shared" si="1"/>
        <v>73.33</v>
      </c>
      <c r="L13" s="2">
        <f t="shared" si="2"/>
        <v>81.434580120143892</v>
      </c>
      <c r="M13" s="2">
        <f>SUMIF(A:A,A13,L:L)</f>
        <v>1539.3735619246422</v>
      </c>
      <c r="N13" s="3">
        <f t="shared" si="3"/>
        <v>5.2901116489442734E-2</v>
      </c>
      <c r="O13" s="6">
        <f t="shared" si="4"/>
        <v>18.90319271805097</v>
      </c>
      <c r="P13" s="3">
        <f t="shared" si="5"/>
        <v>5.2901116489442734E-2</v>
      </c>
      <c r="Q13" s="3">
        <f>IF(ISNUMBER(P13),SUMIF(A:A,A13,P:P),"")</f>
        <v>1</v>
      </c>
      <c r="R13" s="3">
        <f t="shared" si="6"/>
        <v>5.2901116489442734E-2</v>
      </c>
      <c r="S13" s="7">
        <f t="shared" si="7"/>
        <v>18.90319271805097</v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6</v>
      </c>
      <c r="B15" s="5">
        <v>0.67013888888888884</v>
      </c>
      <c r="C15" s="1" t="s">
        <v>23</v>
      </c>
      <c r="D15" s="1">
        <v>3</v>
      </c>
      <c r="E15" s="1">
        <v>1</v>
      </c>
      <c r="F15" s="1" t="s">
        <v>29</v>
      </c>
      <c r="G15" s="1">
        <v>68.08</v>
      </c>
      <c r="H15" s="1">
        <f>1+COUNTIFS(A:A,A15,G:G,"&gt;"&amp;G15)</f>
        <v>1</v>
      </c>
      <c r="I15" s="2">
        <f>AVERAGEIF(A:A,A15,G:G)</f>
        <v>47.031111111111116</v>
      </c>
      <c r="J15" s="2">
        <f t="shared" si="0"/>
        <v>21.048888888888882</v>
      </c>
      <c r="K15" s="2">
        <f t="shared" si="1"/>
        <v>111.04888888888888</v>
      </c>
      <c r="L15" s="2">
        <f t="shared" si="2"/>
        <v>782.84391459851747</v>
      </c>
      <c r="M15" s="2">
        <f>SUMIF(A:A,A15,L:L)</f>
        <v>3040.0138532637366</v>
      </c>
      <c r="N15" s="3">
        <f t="shared" si="3"/>
        <v>0.25751327210501423</v>
      </c>
      <c r="O15" s="6">
        <f t="shared" si="4"/>
        <v>3.8832949922371331</v>
      </c>
      <c r="P15" s="3">
        <f t="shared" si="5"/>
        <v>0.25751327210501423</v>
      </c>
      <c r="Q15" s="3">
        <f>IF(ISNUMBER(P15),SUMIF(A:A,A15,P:P),"")</f>
        <v>0.9413099561402507</v>
      </c>
      <c r="R15" s="3">
        <f t="shared" si="6"/>
        <v>0.27356905175094737</v>
      </c>
      <c r="S15" s="7">
        <f t="shared" si="7"/>
        <v>3.6553842388223909</v>
      </c>
    </row>
    <row r="16" spans="1:19" x14ac:dyDescent="0.3">
      <c r="A16" s="1">
        <v>6</v>
      </c>
      <c r="B16" s="5">
        <v>0.67013888888888884</v>
      </c>
      <c r="C16" s="1" t="s">
        <v>23</v>
      </c>
      <c r="D16" s="1">
        <v>3</v>
      </c>
      <c r="E16" s="1">
        <v>5</v>
      </c>
      <c r="F16" s="1" t="s">
        <v>33</v>
      </c>
      <c r="G16" s="1">
        <v>64.63</v>
      </c>
      <c r="H16" s="1">
        <f>1+COUNTIFS(A:A,A16,G:G,"&gt;"&amp;G16)</f>
        <v>2</v>
      </c>
      <c r="I16" s="2">
        <f>AVERAGEIF(A:A,A16,G:G)</f>
        <v>47.031111111111116</v>
      </c>
      <c r="J16" s="2">
        <f t="shared" si="0"/>
        <v>17.598888888888879</v>
      </c>
      <c r="K16" s="2">
        <f t="shared" si="1"/>
        <v>107.59888888888888</v>
      </c>
      <c r="L16" s="2">
        <f t="shared" si="2"/>
        <v>636.46748544178672</v>
      </c>
      <c r="M16" s="2">
        <f>SUMIF(A:A,A16,L:L)</f>
        <v>3040.0138532637366</v>
      </c>
      <c r="N16" s="3">
        <f t="shared" si="3"/>
        <v>0.20936335035397285</v>
      </c>
      <c r="O16" s="6">
        <f t="shared" si="4"/>
        <v>4.7763851615351456</v>
      </c>
      <c r="P16" s="3">
        <f t="shared" si="5"/>
        <v>0.20936335035397285</v>
      </c>
      <c r="Q16" s="3">
        <f>IF(ISNUMBER(P16),SUMIF(A:A,A16,P:P),"")</f>
        <v>0.9413099561402507</v>
      </c>
      <c r="R16" s="3">
        <f t="shared" si="6"/>
        <v>0.22241701470198696</v>
      </c>
      <c r="S16" s="7">
        <f t="shared" si="7"/>
        <v>4.4960589069135928</v>
      </c>
    </row>
    <row r="17" spans="1:19" x14ac:dyDescent="0.3">
      <c r="A17" s="1">
        <v>6</v>
      </c>
      <c r="B17" s="5">
        <v>0.67013888888888884</v>
      </c>
      <c r="C17" s="1" t="s">
        <v>23</v>
      </c>
      <c r="D17" s="1">
        <v>3</v>
      </c>
      <c r="E17" s="1">
        <v>6</v>
      </c>
      <c r="F17" s="1" t="s">
        <v>21</v>
      </c>
      <c r="G17" s="1">
        <v>59.46</v>
      </c>
      <c r="H17" s="1">
        <f>1+COUNTIFS(A:A,A17,G:G,"&gt;"&amp;G17)</f>
        <v>3</v>
      </c>
      <c r="I17" s="2">
        <f>AVERAGEIF(A:A,A17,G:G)</f>
        <v>47.031111111111116</v>
      </c>
      <c r="J17" s="2">
        <f t="shared" si="0"/>
        <v>12.428888888888885</v>
      </c>
      <c r="K17" s="2">
        <f t="shared" si="1"/>
        <v>102.42888888888888</v>
      </c>
      <c r="L17" s="2">
        <f t="shared" si="2"/>
        <v>466.72178624069943</v>
      </c>
      <c r="M17" s="2">
        <f>SUMIF(A:A,A17,L:L)</f>
        <v>3040.0138532637366</v>
      </c>
      <c r="N17" s="3">
        <f t="shared" si="3"/>
        <v>0.15352620375056197</v>
      </c>
      <c r="O17" s="6">
        <f t="shared" si="4"/>
        <v>6.5135460629556503</v>
      </c>
      <c r="P17" s="3">
        <f t="shared" si="5"/>
        <v>0.15352620375056197</v>
      </c>
      <c r="Q17" s="3">
        <f>IF(ISNUMBER(P17),SUMIF(A:A,A17,P:P),"")</f>
        <v>0.9413099561402507</v>
      </c>
      <c r="R17" s="3">
        <f t="shared" si="6"/>
        <v>0.16309845949158036</v>
      </c>
      <c r="S17" s="7">
        <f t="shared" si="7"/>
        <v>6.1312657588382864</v>
      </c>
    </row>
    <row r="18" spans="1:19" x14ac:dyDescent="0.3">
      <c r="A18" s="1">
        <v>6</v>
      </c>
      <c r="B18" s="5">
        <v>0.67013888888888884</v>
      </c>
      <c r="C18" s="1" t="s">
        <v>23</v>
      </c>
      <c r="D18" s="1">
        <v>3</v>
      </c>
      <c r="E18" s="1">
        <v>3</v>
      </c>
      <c r="F18" s="1" t="s">
        <v>31</v>
      </c>
      <c r="G18" s="1">
        <v>58.84</v>
      </c>
      <c r="H18" s="1">
        <f>1+COUNTIFS(A:A,A18,G:G,"&gt;"&amp;G18)</f>
        <v>4</v>
      </c>
      <c r="I18" s="2">
        <f>AVERAGEIF(A:A,A18,G:G)</f>
        <v>47.031111111111116</v>
      </c>
      <c r="J18" s="2">
        <f t="shared" si="0"/>
        <v>11.808888888888887</v>
      </c>
      <c r="K18" s="2">
        <f t="shared" si="1"/>
        <v>101.80888888888889</v>
      </c>
      <c r="L18" s="2">
        <f t="shared" si="2"/>
        <v>449.67870251296824</v>
      </c>
      <c r="M18" s="2">
        <f>SUMIF(A:A,A18,L:L)</f>
        <v>3040.0138532637366</v>
      </c>
      <c r="N18" s="3">
        <f t="shared" si="3"/>
        <v>0.14791995175620548</v>
      </c>
      <c r="O18" s="6">
        <f t="shared" si="4"/>
        <v>6.7604132378852562</v>
      </c>
      <c r="P18" s="3">
        <f t="shared" si="5"/>
        <v>0.14791995175620548</v>
      </c>
      <c r="Q18" s="3">
        <f>IF(ISNUMBER(P18),SUMIF(A:A,A18,P:P),"")</f>
        <v>0.9413099561402507</v>
      </c>
      <c r="R18" s="3">
        <f t="shared" si="6"/>
        <v>0.15714266144887787</v>
      </c>
      <c r="S18" s="7">
        <f t="shared" si="7"/>
        <v>6.3636442884437407</v>
      </c>
    </row>
    <row r="19" spans="1:19" x14ac:dyDescent="0.3">
      <c r="A19" s="1">
        <v>6</v>
      </c>
      <c r="B19" s="5">
        <v>0.67013888888888884</v>
      </c>
      <c r="C19" s="1" t="s">
        <v>23</v>
      </c>
      <c r="D19" s="1">
        <v>3</v>
      </c>
      <c r="E19" s="1">
        <v>9</v>
      </c>
      <c r="F19" s="1" t="s">
        <v>36</v>
      </c>
      <c r="G19" s="1">
        <v>52.5</v>
      </c>
      <c r="H19" s="1">
        <f>1+COUNTIFS(A:A,A19,G:G,"&gt;"&amp;G19)</f>
        <v>5</v>
      </c>
      <c r="I19" s="2">
        <f>AVERAGEIF(A:A,A19,G:G)</f>
        <v>47.031111111111116</v>
      </c>
      <c r="J19" s="2">
        <f t="shared" si="0"/>
        <v>5.468888888888884</v>
      </c>
      <c r="K19" s="2">
        <f t="shared" si="1"/>
        <v>95.468888888888884</v>
      </c>
      <c r="L19" s="2">
        <f t="shared" si="2"/>
        <v>307.39492862697796</v>
      </c>
      <c r="M19" s="2">
        <f>SUMIF(A:A,A19,L:L)</f>
        <v>3040.0138532637366</v>
      </c>
      <c r="N19" s="3">
        <f t="shared" si="3"/>
        <v>0.10111629205141977</v>
      </c>
      <c r="O19" s="6">
        <f t="shared" si="4"/>
        <v>9.889603146162429</v>
      </c>
      <c r="P19" s="3">
        <f t="shared" si="5"/>
        <v>0.10111629205141977</v>
      </c>
      <c r="Q19" s="3">
        <f>IF(ISNUMBER(P19),SUMIF(A:A,A19,P:P),"")</f>
        <v>0.9413099561402507</v>
      </c>
      <c r="R19" s="3">
        <f t="shared" si="6"/>
        <v>0.10742082498100543</v>
      </c>
      <c r="S19" s="7">
        <f t="shared" si="7"/>
        <v>9.3091819037586419</v>
      </c>
    </row>
    <row r="20" spans="1:19" x14ac:dyDescent="0.3">
      <c r="A20" s="1">
        <v>6</v>
      </c>
      <c r="B20" s="5">
        <v>0.67013888888888884</v>
      </c>
      <c r="C20" s="1" t="s">
        <v>23</v>
      </c>
      <c r="D20" s="1">
        <v>3</v>
      </c>
      <c r="E20" s="1">
        <v>8</v>
      </c>
      <c r="F20" s="1" t="s">
        <v>35</v>
      </c>
      <c r="G20" s="1">
        <v>46.81</v>
      </c>
      <c r="H20" s="1">
        <f>1+COUNTIFS(A:A,A20,G:G,"&gt;"&amp;G20)</f>
        <v>6</v>
      </c>
      <c r="I20" s="2">
        <f>AVERAGEIF(A:A,A20,G:G)</f>
        <v>47.031111111111116</v>
      </c>
      <c r="J20" s="2">
        <f t="shared" si="0"/>
        <v>-0.2211111111111137</v>
      </c>
      <c r="K20" s="2">
        <f t="shared" si="1"/>
        <v>89.778888888888886</v>
      </c>
      <c r="L20" s="2">
        <f t="shared" si="2"/>
        <v>218.48848946049205</v>
      </c>
      <c r="M20" s="2">
        <f>SUMIF(A:A,A20,L:L)</f>
        <v>3040.0138532637366</v>
      </c>
      <c r="N20" s="3">
        <f t="shared" si="3"/>
        <v>7.1870886123076183E-2</v>
      </c>
      <c r="O20" s="6">
        <f t="shared" si="4"/>
        <v>13.913839858430821</v>
      </c>
      <c r="P20" s="3">
        <f t="shared" si="5"/>
        <v>7.1870886123076183E-2</v>
      </c>
      <c r="Q20" s="3">
        <f>IF(ISNUMBER(P20),SUMIF(A:A,A20,P:P),"")</f>
        <v>0.9413099561402507</v>
      </c>
      <c r="R20" s="3">
        <f t="shared" si="6"/>
        <v>7.6351987625601789E-2</v>
      </c>
      <c r="S20" s="7">
        <f t="shared" si="7"/>
        <v>13.097235986881989</v>
      </c>
    </row>
    <row r="21" spans="1:19" x14ac:dyDescent="0.3">
      <c r="A21" s="1">
        <v>6</v>
      </c>
      <c r="B21" s="5">
        <v>0.67013888888888884</v>
      </c>
      <c r="C21" s="1" t="s">
        <v>23</v>
      </c>
      <c r="D21" s="1">
        <v>3</v>
      </c>
      <c r="E21" s="1">
        <v>4</v>
      </c>
      <c r="F21" s="1" t="s">
        <v>32</v>
      </c>
      <c r="G21" s="1">
        <v>31.24</v>
      </c>
      <c r="H21" s="1">
        <f>1+COUNTIFS(A:A,A21,G:G,"&gt;"&amp;G21)</f>
        <v>7</v>
      </c>
      <c r="I21" s="2">
        <f>AVERAGEIF(A:A,A21,G:G)</f>
        <v>47.031111111111116</v>
      </c>
      <c r="J21" s="2">
        <f t="shared" ref="J21:J30" si="8">G21-I21</f>
        <v>-15.791111111111118</v>
      </c>
      <c r="K21" s="2">
        <f t="shared" ref="K21:K30" si="9">90+J21</f>
        <v>74.208888888888879</v>
      </c>
      <c r="L21" s="2">
        <f t="shared" ref="L21:L30" si="10">EXP(0.06*K21)</f>
        <v>85.844140593194709</v>
      </c>
      <c r="M21" s="2">
        <f>SUMIF(A:A,A21,L:L)</f>
        <v>3040.0138532637366</v>
      </c>
      <c r="N21" s="3">
        <f t="shared" ref="N21:N30" si="11">L21/M21</f>
        <v>2.823807546173945E-2</v>
      </c>
      <c r="O21" s="6">
        <f t="shared" ref="O21:O30" si="12">1/N21</f>
        <v>35.413178258374145</v>
      </c>
      <c r="P21" s="3" t="str">
        <f t="shared" ref="P21:P30" si="13">IF(O21&gt;21,"",N21)</f>
        <v/>
      </c>
      <c r="Q21" s="3" t="str">
        <f>IF(ISNUMBER(P21),SUMIF(A:A,A21,P:P),"")</f>
        <v/>
      </c>
      <c r="R21" s="3" t="str">
        <f t="shared" ref="R21:R30" si="14">IFERROR(P21*(1/Q21),"")</f>
        <v/>
      </c>
      <c r="S21" s="7" t="str">
        <f t="shared" ref="S21:S30" si="15">IFERROR(1/R21,"")</f>
        <v/>
      </c>
    </row>
    <row r="22" spans="1:19" x14ac:dyDescent="0.3">
      <c r="A22" s="1">
        <v>6</v>
      </c>
      <c r="B22" s="5">
        <v>0.67013888888888884</v>
      </c>
      <c r="C22" s="1" t="s">
        <v>23</v>
      </c>
      <c r="D22" s="1">
        <v>3</v>
      </c>
      <c r="E22" s="1">
        <v>7</v>
      </c>
      <c r="F22" s="1" t="s">
        <v>34</v>
      </c>
      <c r="G22" s="1">
        <v>22.55</v>
      </c>
      <c r="H22" s="1">
        <f>1+COUNTIFS(A:A,A22,G:G,"&gt;"&amp;G22)</f>
        <v>8</v>
      </c>
      <c r="I22" s="2">
        <f>AVERAGEIF(A:A,A22,G:G)</f>
        <v>47.031111111111116</v>
      </c>
      <c r="J22" s="2">
        <f t="shared" si="8"/>
        <v>-24.481111111111115</v>
      </c>
      <c r="K22" s="2">
        <f t="shared" si="9"/>
        <v>65.518888888888881</v>
      </c>
      <c r="L22" s="2">
        <f t="shared" si="10"/>
        <v>50.964704949839913</v>
      </c>
      <c r="M22" s="2">
        <f>SUMIF(A:A,A22,L:L)</f>
        <v>3040.0138532637366</v>
      </c>
      <c r="N22" s="3">
        <f t="shared" si="11"/>
        <v>1.676462917927975E-2</v>
      </c>
      <c r="O22" s="6">
        <f t="shared" si="12"/>
        <v>59.649395719169881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6</v>
      </c>
      <c r="B23" s="5">
        <v>0.67013888888888884</v>
      </c>
      <c r="C23" s="1" t="s">
        <v>23</v>
      </c>
      <c r="D23" s="1">
        <v>3</v>
      </c>
      <c r="E23" s="1">
        <v>2</v>
      </c>
      <c r="F23" s="1" t="s">
        <v>30</v>
      </c>
      <c r="G23" s="1">
        <v>19.170000000000002</v>
      </c>
      <c r="H23" s="1">
        <f>1+COUNTIFS(A:A,A23,G:G,"&gt;"&amp;G23)</f>
        <v>9</v>
      </c>
      <c r="I23" s="2">
        <f>AVERAGEIF(A:A,A23,G:G)</f>
        <v>47.031111111111116</v>
      </c>
      <c r="J23" s="2">
        <f t="shared" si="8"/>
        <v>-27.861111111111114</v>
      </c>
      <c r="K23" s="2">
        <f t="shared" si="9"/>
        <v>62.138888888888886</v>
      </c>
      <c r="L23" s="2">
        <f t="shared" si="10"/>
        <v>41.609700839259716</v>
      </c>
      <c r="M23" s="2">
        <f>SUMIF(A:A,A23,L:L)</f>
        <v>3040.0138532637366</v>
      </c>
      <c r="N23" s="3">
        <f t="shared" si="11"/>
        <v>1.3687339218730154E-2</v>
      </c>
      <c r="O23" s="6">
        <f t="shared" si="12"/>
        <v>73.06021893806583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10</v>
      </c>
      <c r="B25" s="5">
        <v>0.69444444444444453</v>
      </c>
      <c r="C25" s="1" t="s">
        <v>23</v>
      </c>
      <c r="D25" s="1">
        <v>4</v>
      </c>
      <c r="E25" s="1">
        <v>8</v>
      </c>
      <c r="F25" s="1" t="s">
        <v>42</v>
      </c>
      <c r="G25" s="1">
        <v>57.83</v>
      </c>
      <c r="H25" s="1">
        <f>1+COUNTIFS(A:A,A25,G:G,"&gt;"&amp;G25)</f>
        <v>1</v>
      </c>
      <c r="I25" s="2">
        <f>AVERAGEIF(A:A,A25,G:G)</f>
        <v>45.818333333333328</v>
      </c>
      <c r="J25" s="2">
        <f t="shared" si="8"/>
        <v>12.01166666666667</v>
      </c>
      <c r="K25" s="2">
        <f t="shared" si="9"/>
        <v>102.01166666666667</v>
      </c>
      <c r="L25" s="2">
        <f t="shared" si="10"/>
        <v>455.18321125353253</v>
      </c>
      <c r="M25" s="2">
        <f>SUMIF(A:A,A25,L:L)</f>
        <v>1594.8233935565991</v>
      </c>
      <c r="N25" s="3">
        <f t="shared" si="11"/>
        <v>0.28541292602840068</v>
      </c>
      <c r="O25" s="6">
        <f t="shared" si="12"/>
        <v>3.5036955540706405</v>
      </c>
      <c r="P25" s="3">
        <f t="shared" si="13"/>
        <v>0.28541292602840068</v>
      </c>
      <c r="Q25" s="3">
        <f>IF(ISNUMBER(P25),SUMIF(A:A,A25,P:P),"")</f>
        <v>1</v>
      </c>
      <c r="R25" s="3">
        <f t="shared" si="14"/>
        <v>0.28541292602840068</v>
      </c>
      <c r="S25" s="7">
        <f t="shared" si="15"/>
        <v>3.5036955540706405</v>
      </c>
    </row>
    <row r="26" spans="1:19" x14ac:dyDescent="0.3">
      <c r="A26" s="1">
        <v>10</v>
      </c>
      <c r="B26" s="5">
        <v>0.69444444444444453</v>
      </c>
      <c r="C26" s="1" t="s">
        <v>23</v>
      </c>
      <c r="D26" s="1">
        <v>4</v>
      </c>
      <c r="E26" s="1">
        <v>1</v>
      </c>
      <c r="F26" s="1" t="s">
        <v>37</v>
      </c>
      <c r="G26" s="1">
        <v>56.45</v>
      </c>
      <c r="H26" s="1">
        <f>1+COUNTIFS(A:A,A26,G:G,"&gt;"&amp;G26)</f>
        <v>2</v>
      </c>
      <c r="I26" s="2">
        <f>AVERAGEIF(A:A,A26,G:G)</f>
        <v>45.818333333333328</v>
      </c>
      <c r="J26" s="2">
        <f t="shared" si="8"/>
        <v>10.631666666666675</v>
      </c>
      <c r="K26" s="2">
        <f t="shared" si="9"/>
        <v>100.63166666666667</v>
      </c>
      <c r="L26" s="2">
        <f t="shared" si="10"/>
        <v>419.01218472979008</v>
      </c>
      <c r="M26" s="2">
        <f>SUMIF(A:A,A26,L:L)</f>
        <v>1594.8233935565991</v>
      </c>
      <c r="N26" s="3">
        <f t="shared" si="11"/>
        <v>0.26273265517842409</v>
      </c>
      <c r="O26" s="6">
        <f t="shared" si="12"/>
        <v>3.8061503977147075</v>
      </c>
      <c r="P26" s="3">
        <f t="shared" si="13"/>
        <v>0.26273265517842409</v>
      </c>
      <c r="Q26" s="3">
        <f>IF(ISNUMBER(P26),SUMIF(A:A,A26,P:P),"")</f>
        <v>1</v>
      </c>
      <c r="R26" s="3">
        <f t="shared" si="14"/>
        <v>0.26273265517842409</v>
      </c>
      <c r="S26" s="7">
        <f t="shared" si="15"/>
        <v>3.8061503977147075</v>
      </c>
    </row>
    <row r="27" spans="1:19" x14ac:dyDescent="0.3">
      <c r="A27" s="1">
        <v>10</v>
      </c>
      <c r="B27" s="5">
        <v>0.69444444444444453</v>
      </c>
      <c r="C27" s="1" t="s">
        <v>23</v>
      </c>
      <c r="D27" s="1">
        <v>4</v>
      </c>
      <c r="E27" s="1">
        <v>3</v>
      </c>
      <c r="F27" s="1" t="s">
        <v>39</v>
      </c>
      <c r="G27" s="1">
        <v>54.01</v>
      </c>
      <c r="H27" s="1">
        <f>1+COUNTIFS(A:A,A27,G:G,"&gt;"&amp;G27)</f>
        <v>3</v>
      </c>
      <c r="I27" s="2">
        <f>AVERAGEIF(A:A,A27,G:G)</f>
        <v>45.818333333333328</v>
      </c>
      <c r="J27" s="2">
        <f t="shared" si="8"/>
        <v>8.19166666666667</v>
      </c>
      <c r="K27" s="2">
        <f t="shared" si="9"/>
        <v>98.191666666666663</v>
      </c>
      <c r="L27" s="2">
        <f t="shared" si="10"/>
        <v>361.94779908315604</v>
      </c>
      <c r="M27" s="2">
        <f>SUMIF(A:A,A27,L:L)</f>
        <v>1594.8233935565991</v>
      </c>
      <c r="N27" s="3">
        <f t="shared" si="11"/>
        <v>0.2269516490324236</v>
      </c>
      <c r="O27" s="6">
        <f t="shared" si="12"/>
        <v>4.4062248688800425</v>
      </c>
      <c r="P27" s="3">
        <f t="shared" si="13"/>
        <v>0.2269516490324236</v>
      </c>
      <c r="Q27" s="3">
        <f>IF(ISNUMBER(P27),SUMIF(A:A,A27,P:P),"")</f>
        <v>1</v>
      </c>
      <c r="R27" s="3">
        <f t="shared" si="14"/>
        <v>0.2269516490324236</v>
      </c>
      <c r="S27" s="7">
        <f t="shared" si="15"/>
        <v>4.4062248688800425</v>
      </c>
    </row>
    <row r="28" spans="1:19" x14ac:dyDescent="0.3">
      <c r="A28" s="1">
        <v>10</v>
      </c>
      <c r="B28" s="5">
        <v>0.69444444444444453</v>
      </c>
      <c r="C28" s="1" t="s">
        <v>23</v>
      </c>
      <c r="D28" s="1">
        <v>4</v>
      </c>
      <c r="E28" s="1">
        <v>5</v>
      </c>
      <c r="F28" s="1" t="s">
        <v>19</v>
      </c>
      <c r="G28" s="1">
        <v>35.97</v>
      </c>
      <c r="H28" s="1">
        <f>1+COUNTIFS(A:A,A28,G:G,"&gt;"&amp;G28)</f>
        <v>4</v>
      </c>
      <c r="I28" s="2">
        <f>AVERAGEIF(A:A,A28,G:G)</f>
        <v>45.818333333333328</v>
      </c>
      <c r="J28" s="2">
        <f t="shared" si="8"/>
        <v>-9.8483333333333292</v>
      </c>
      <c r="K28" s="2">
        <f t="shared" si="9"/>
        <v>80.151666666666671</v>
      </c>
      <c r="L28" s="2">
        <f t="shared" si="10"/>
        <v>122.62120875289619</v>
      </c>
      <c r="M28" s="2">
        <f>SUMIF(A:A,A28,L:L)</f>
        <v>1594.8233935565991</v>
      </c>
      <c r="N28" s="3">
        <f t="shared" si="11"/>
        <v>7.6887014103448725E-2</v>
      </c>
      <c r="O28" s="6">
        <f t="shared" si="12"/>
        <v>13.006097475115054</v>
      </c>
      <c r="P28" s="3">
        <f t="shared" si="13"/>
        <v>7.6887014103448725E-2</v>
      </c>
      <c r="Q28" s="3">
        <f>IF(ISNUMBER(P28),SUMIF(A:A,A28,P:P),"")</f>
        <v>1</v>
      </c>
      <c r="R28" s="3">
        <f t="shared" si="14"/>
        <v>7.6887014103448725E-2</v>
      </c>
      <c r="S28" s="7">
        <f t="shared" si="15"/>
        <v>13.006097475115054</v>
      </c>
    </row>
    <row r="29" spans="1:19" x14ac:dyDescent="0.3">
      <c r="A29" s="1">
        <v>10</v>
      </c>
      <c r="B29" s="5">
        <v>0.69444444444444453</v>
      </c>
      <c r="C29" s="1" t="s">
        <v>23</v>
      </c>
      <c r="D29" s="1">
        <v>4</v>
      </c>
      <c r="E29" s="1">
        <v>2</v>
      </c>
      <c r="F29" s="1" t="s">
        <v>38</v>
      </c>
      <c r="G29" s="1">
        <v>35.869999999999997</v>
      </c>
      <c r="H29" s="1">
        <f>1+COUNTIFS(A:A,A29,G:G,"&gt;"&amp;G29)</f>
        <v>5</v>
      </c>
      <c r="I29" s="2">
        <f>AVERAGEIF(A:A,A29,G:G)</f>
        <v>45.818333333333328</v>
      </c>
      <c r="J29" s="2">
        <f t="shared" si="8"/>
        <v>-9.9483333333333306</v>
      </c>
      <c r="K29" s="2">
        <f t="shared" si="9"/>
        <v>80.051666666666677</v>
      </c>
      <c r="L29" s="2">
        <f t="shared" si="10"/>
        <v>121.88768427438654</v>
      </c>
      <c r="M29" s="2">
        <f>SUMIF(A:A,A29,L:L)</f>
        <v>1594.8233935565991</v>
      </c>
      <c r="N29" s="3">
        <f t="shared" si="11"/>
        <v>7.6427073221296368E-2</v>
      </c>
      <c r="O29" s="6">
        <f t="shared" si="12"/>
        <v>13.084368638642967</v>
      </c>
      <c r="P29" s="3">
        <f t="shared" si="13"/>
        <v>7.6427073221296368E-2</v>
      </c>
      <c r="Q29" s="3">
        <f>IF(ISNUMBER(P29),SUMIF(A:A,A29,P:P),"")</f>
        <v>1</v>
      </c>
      <c r="R29" s="3">
        <f t="shared" si="14"/>
        <v>7.6427073221296368E-2</v>
      </c>
      <c r="S29" s="7">
        <f t="shared" si="15"/>
        <v>13.084368638642967</v>
      </c>
    </row>
    <row r="30" spans="1:19" x14ac:dyDescent="0.3">
      <c r="A30" s="1">
        <v>10</v>
      </c>
      <c r="B30" s="5">
        <v>0.69444444444444453</v>
      </c>
      <c r="C30" s="1" t="s">
        <v>23</v>
      </c>
      <c r="D30" s="1">
        <v>4</v>
      </c>
      <c r="E30" s="1">
        <v>6</v>
      </c>
      <c r="F30" s="1" t="s">
        <v>40</v>
      </c>
      <c r="G30" s="1">
        <v>34.78</v>
      </c>
      <c r="H30" s="1">
        <f>1+COUNTIFS(A:A,A30,G:G,"&gt;"&amp;G30)</f>
        <v>6</v>
      </c>
      <c r="I30" s="2">
        <f>AVERAGEIF(A:A,A30,G:G)</f>
        <v>45.818333333333328</v>
      </c>
      <c r="J30" s="2">
        <f t="shared" si="8"/>
        <v>-11.038333333333327</v>
      </c>
      <c r="K30" s="2">
        <f t="shared" si="9"/>
        <v>78.961666666666673</v>
      </c>
      <c r="L30" s="2">
        <f t="shared" si="10"/>
        <v>114.17130546283767</v>
      </c>
      <c r="M30" s="2">
        <f>SUMIF(A:A,A30,L:L)</f>
        <v>1594.8233935565991</v>
      </c>
      <c r="N30" s="3">
        <f t="shared" si="11"/>
        <v>7.1588682436006551E-2</v>
      </c>
      <c r="O30" s="6">
        <f t="shared" si="12"/>
        <v>13.968688429122921</v>
      </c>
      <c r="P30" s="3">
        <f t="shared" si="13"/>
        <v>7.1588682436006551E-2</v>
      </c>
      <c r="Q30" s="3">
        <f>IF(ISNUMBER(P30),SUMIF(A:A,A30,P:P),"")</f>
        <v>1</v>
      </c>
      <c r="R30" s="3">
        <f t="shared" si="14"/>
        <v>7.1588682436006551E-2</v>
      </c>
      <c r="S30" s="7">
        <f t="shared" si="15"/>
        <v>13.968688429122921</v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13</v>
      </c>
      <c r="B32" s="5">
        <v>0.72222222222222221</v>
      </c>
      <c r="C32" s="1" t="s">
        <v>23</v>
      </c>
      <c r="D32" s="1">
        <v>5</v>
      </c>
      <c r="E32" s="1">
        <v>4</v>
      </c>
      <c r="F32" s="1" t="s">
        <v>44</v>
      </c>
      <c r="G32" s="1">
        <v>70.010000000000005</v>
      </c>
      <c r="H32" s="1">
        <f>1+COUNTIFS(A:A,A32,G:G,"&gt;"&amp;G32)</f>
        <v>1</v>
      </c>
      <c r="I32" s="2">
        <f>AVERAGEIF(A:A,A32,G:G)</f>
        <v>52.485555555555557</v>
      </c>
      <c r="J32" s="2">
        <f t="shared" ref="J32:J58" si="16">G32-I32</f>
        <v>17.524444444444448</v>
      </c>
      <c r="K32" s="2">
        <f t="shared" ref="K32:K58" si="17">90+J32</f>
        <v>107.52444444444444</v>
      </c>
      <c r="L32" s="2">
        <f t="shared" ref="L32:L58" si="18">EXP(0.06*K32)</f>
        <v>633.63093701432433</v>
      </c>
      <c r="M32" s="2">
        <f>SUMIF(A:A,A32,L:L)</f>
        <v>2496.5888864263616</v>
      </c>
      <c r="N32" s="3">
        <f t="shared" ref="N32:N58" si="19">L32/M32</f>
        <v>0.25379866923997607</v>
      </c>
      <c r="O32" s="6">
        <f t="shared" ref="O32:O58" si="20">1/N32</f>
        <v>3.9401309825405857</v>
      </c>
      <c r="P32" s="3">
        <f t="shared" ref="P32:P58" si="21">IF(O32&gt;21,"",N32)</f>
        <v>0.25379866923997607</v>
      </c>
      <c r="Q32" s="3">
        <f>IF(ISNUMBER(P32),SUMIF(A:A,A32,P:P),"")</f>
        <v>0.97078327521471974</v>
      </c>
      <c r="R32" s="3">
        <f t="shared" ref="R32:R58" si="22">IFERROR(P32*(1/Q32),"")</f>
        <v>0.2614370021813987</v>
      </c>
      <c r="S32" s="7">
        <f t="shared" ref="S32:S58" si="23">IFERROR(1/R32,"")</f>
        <v>3.8250132600057416</v>
      </c>
    </row>
    <row r="33" spans="1:19" x14ac:dyDescent="0.3">
      <c r="A33" s="1">
        <v>13</v>
      </c>
      <c r="B33" s="5">
        <v>0.72222222222222221</v>
      </c>
      <c r="C33" s="1" t="s">
        <v>23</v>
      </c>
      <c r="D33" s="1">
        <v>5</v>
      </c>
      <c r="E33" s="1">
        <v>9</v>
      </c>
      <c r="F33" s="1" t="s">
        <v>49</v>
      </c>
      <c r="G33" s="1">
        <v>69.64</v>
      </c>
      <c r="H33" s="1">
        <f>1+COUNTIFS(A:A,A33,G:G,"&gt;"&amp;G33)</f>
        <v>2</v>
      </c>
      <c r="I33" s="2">
        <f>AVERAGEIF(A:A,A33,G:G)</f>
        <v>52.485555555555557</v>
      </c>
      <c r="J33" s="2">
        <f t="shared" si="16"/>
        <v>17.154444444444444</v>
      </c>
      <c r="K33" s="2">
        <f t="shared" si="17"/>
        <v>107.15444444444444</v>
      </c>
      <c r="L33" s="2">
        <f t="shared" si="18"/>
        <v>619.71932050129817</v>
      </c>
      <c r="M33" s="2">
        <f>SUMIF(A:A,A33,L:L)</f>
        <v>2496.5888864263616</v>
      </c>
      <c r="N33" s="3">
        <f t="shared" si="19"/>
        <v>0.24822641960421832</v>
      </c>
      <c r="O33" s="6">
        <f t="shared" si="20"/>
        <v>4.0285800423437532</v>
      </c>
      <c r="P33" s="3">
        <f t="shared" si="21"/>
        <v>0.24822641960421832</v>
      </c>
      <c r="Q33" s="3">
        <f>IF(ISNUMBER(P33),SUMIF(A:A,A33,P:P),"")</f>
        <v>0.97078327521471974</v>
      </c>
      <c r="R33" s="3">
        <f t="shared" si="22"/>
        <v>0.25569704994074516</v>
      </c>
      <c r="S33" s="7">
        <f t="shared" si="23"/>
        <v>3.9108781279711224</v>
      </c>
    </row>
    <row r="34" spans="1:19" x14ac:dyDescent="0.3">
      <c r="A34" s="1">
        <v>13</v>
      </c>
      <c r="B34" s="5">
        <v>0.72222222222222221</v>
      </c>
      <c r="C34" s="1" t="s">
        <v>23</v>
      </c>
      <c r="D34" s="1">
        <v>5</v>
      </c>
      <c r="E34" s="1">
        <v>8</v>
      </c>
      <c r="F34" s="1" t="s">
        <v>48</v>
      </c>
      <c r="G34" s="1">
        <v>56.89</v>
      </c>
      <c r="H34" s="1">
        <f>1+COUNTIFS(A:A,A34,G:G,"&gt;"&amp;G34)</f>
        <v>3</v>
      </c>
      <c r="I34" s="2">
        <f>AVERAGEIF(A:A,A34,G:G)</f>
        <v>52.485555555555557</v>
      </c>
      <c r="J34" s="2">
        <f t="shared" si="16"/>
        <v>4.4044444444444437</v>
      </c>
      <c r="K34" s="2">
        <f t="shared" si="17"/>
        <v>94.404444444444437</v>
      </c>
      <c r="L34" s="2">
        <f t="shared" si="18"/>
        <v>288.37642750959958</v>
      </c>
      <c r="M34" s="2">
        <f>SUMIF(A:A,A34,L:L)</f>
        <v>2496.5888864263616</v>
      </c>
      <c r="N34" s="3">
        <f t="shared" si="19"/>
        <v>0.11550817560611032</v>
      </c>
      <c r="O34" s="6">
        <f t="shared" si="20"/>
        <v>8.6573958488450113</v>
      </c>
      <c r="P34" s="3">
        <f t="shared" si="21"/>
        <v>0.11550817560611032</v>
      </c>
      <c r="Q34" s="3">
        <f>IF(ISNUMBER(P34),SUMIF(A:A,A34,P:P),"")</f>
        <v>0.97078327521471974</v>
      </c>
      <c r="R34" s="3">
        <f t="shared" si="22"/>
        <v>0.1189845133874623</v>
      </c>
      <c r="S34" s="7">
        <f t="shared" si="23"/>
        <v>8.4044550969720788</v>
      </c>
    </row>
    <row r="35" spans="1:19" x14ac:dyDescent="0.3">
      <c r="A35" s="1">
        <v>13</v>
      </c>
      <c r="B35" s="5">
        <v>0.72222222222222221</v>
      </c>
      <c r="C35" s="1" t="s">
        <v>23</v>
      </c>
      <c r="D35" s="1">
        <v>5</v>
      </c>
      <c r="E35" s="1">
        <v>3</v>
      </c>
      <c r="F35" s="1" t="s">
        <v>41</v>
      </c>
      <c r="G35" s="1">
        <v>52.16</v>
      </c>
      <c r="H35" s="1">
        <f>1+COUNTIFS(A:A,A35,G:G,"&gt;"&amp;G35)</f>
        <v>4</v>
      </c>
      <c r="I35" s="2">
        <f>AVERAGEIF(A:A,A35,G:G)</f>
        <v>52.485555555555557</v>
      </c>
      <c r="J35" s="2">
        <f t="shared" si="16"/>
        <v>-0.32555555555556026</v>
      </c>
      <c r="K35" s="2">
        <f t="shared" si="17"/>
        <v>89.674444444444447</v>
      </c>
      <c r="L35" s="2">
        <f t="shared" si="18"/>
        <v>217.12357612180335</v>
      </c>
      <c r="M35" s="2">
        <f>SUMIF(A:A,A35,L:L)</f>
        <v>2496.5888864263616</v>
      </c>
      <c r="N35" s="3">
        <f t="shared" si="19"/>
        <v>8.6968093666633231E-2</v>
      </c>
      <c r="O35" s="6">
        <f t="shared" si="20"/>
        <v>11.498469816220277</v>
      </c>
      <c r="P35" s="3">
        <f t="shared" si="21"/>
        <v>8.6968093666633231E-2</v>
      </c>
      <c r="Q35" s="3">
        <f>IF(ISNUMBER(P35),SUMIF(A:A,A35,P:P),"")</f>
        <v>0.97078327521471974</v>
      </c>
      <c r="R35" s="3">
        <f t="shared" si="22"/>
        <v>8.9585488220733367E-2</v>
      </c>
      <c r="S35" s="7">
        <f t="shared" si="23"/>
        <v>11.162522188147916</v>
      </c>
    </row>
    <row r="36" spans="1:19" x14ac:dyDescent="0.3">
      <c r="A36" s="1">
        <v>13</v>
      </c>
      <c r="B36" s="5">
        <v>0.72222222222222221</v>
      </c>
      <c r="C36" s="1" t="s">
        <v>23</v>
      </c>
      <c r="D36" s="1">
        <v>5</v>
      </c>
      <c r="E36" s="1">
        <v>6</v>
      </c>
      <c r="F36" s="1" t="s">
        <v>46</v>
      </c>
      <c r="G36" s="1">
        <v>50.95</v>
      </c>
      <c r="H36" s="1">
        <f>1+COUNTIFS(A:A,A36,G:G,"&gt;"&amp;G36)</f>
        <v>5</v>
      </c>
      <c r="I36" s="2">
        <f>AVERAGEIF(A:A,A36,G:G)</f>
        <v>52.485555555555557</v>
      </c>
      <c r="J36" s="2">
        <f t="shared" si="16"/>
        <v>-1.535555555555554</v>
      </c>
      <c r="K36" s="2">
        <f t="shared" si="17"/>
        <v>88.464444444444439</v>
      </c>
      <c r="L36" s="2">
        <f t="shared" si="18"/>
        <v>201.91900803284278</v>
      </c>
      <c r="M36" s="2">
        <f>SUMIF(A:A,A36,L:L)</f>
        <v>2496.5888864263616</v>
      </c>
      <c r="N36" s="3">
        <f t="shared" si="19"/>
        <v>8.0877956771597814E-2</v>
      </c>
      <c r="O36" s="6">
        <f t="shared" si="20"/>
        <v>12.364308396464999</v>
      </c>
      <c r="P36" s="3">
        <f t="shared" si="21"/>
        <v>8.0877956771597814E-2</v>
      </c>
      <c r="Q36" s="3">
        <f>IF(ISNUMBER(P36),SUMIF(A:A,A36,P:P),"")</f>
        <v>0.97078327521471974</v>
      </c>
      <c r="R36" s="3">
        <f t="shared" si="22"/>
        <v>8.3312062369130815E-2</v>
      </c>
      <c r="S36" s="7">
        <f t="shared" si="23"/>
        <v>12.003063800885149</v>
      </c>
    </row>
    <row r="37" spans="1:19" x14ac:dyDescent="0.3">
      <c r="A37" s="1">
        <v>13</v>
      </c>
      <c r="B37" s="5">
        <v>0.72222222222222221</v>
      </c>
      <c r="C37" s="1" t="s">
        <v>23</v>
      </c>
      <c r="D37" s="1">
        <v>5</v>
      </c>
      <c r="E37" s="1">
        <v>2</v>
      </c>
      <c r="F37" s="1" t="s">
        <v>43</v>
      </c>
      <c r="G37" s="1">
        <v>48.69</v>
      </c>
      <c r="H37" s="1">
        <f>1+COUNTIFS(A:A,A37,G:G,"&gt;"&amp;G37)</f>
        <v>6</v>
      </c>
      <c r="I37" s="2">
        <f>AVERAGEIF(A:A,A37,G:G)</f>
        <v>52.485555555555557</v>
      </c>
      <c r="J37" s="2">
        <f t="shared" si="16"/>
        <v>-3.7955555555555591</v>
      </c>
      <c r="K37" s="2">
        <f t="shared" si="17"/>
        <v>86.204444444444448</v>
      </c>
      <c r="L37" s="2">
        <f t="shared" si="18"/>
        <v>176.31403002966729</v>
      </c>
      <c r="M37" s="2">
        <f>SUMIF(A:A,A37,L:L)</f>
        <v>2496.5888864263616</v>
      </c>
      <c r="N37" s="3">
        <f t="shared" si="19"/>
        <v>7.0621971838561171E-2</v>
      </c>
      <c r="O37" s="6">
        <f t="shared" si="20"/>
        <v>14.159899164044266</v>
      </c>
      <c r="P37" s="3">
        <f t="shared" si="21"/>
        <v>7.0621971838561171E-2</v>
      </c>
      <c r="Q37" s="3">
        <f>IF(ISNUMBER(P37),SUMIF(A:A,A37,P:P),"")</f>
        <v>0.97078327521471974</v>
      </c>
      <c r="R37" s="3">
        <f t="shared" si="22"/>
        <v>7.2747412982512361E-2</v>
      </c>
      <c r="S37" s="7">
        <f t="shared" si="23"/>
        <v>13.746193287181065</v>
      </c>
    </row>
    <row r="38" spans="1:19" x14ac:dyDescent="0.3">
      <c r="A38" s="1">
        <v>13</v>
      </c>
      <c r="B38" s="5">
        <v>0.72222222222222221</v>
      </c>
      <c r="C38" s="1" t="s">
        <v>23</v>
      </c>
      <c r="D38" s="1">
        <v>5</v>
      </c>
      <c r="E38" s="1">
        <v>5</v>
      </c>
      <c r="F38" s="1" t="s">
        <v>45</v>
      </c>
      <c r="G38" s="1">
        <v>47.66</v>
      </c>
      <c r="H38" s="1">
        <f>1+COUNTIFS(A:A,A38,G:G,"&gt;"&amp;G38)</f>
        <v>7</v>
      </c>
      <c r="I38" s="2">
        <f>AVERAGEIF(A:A,A38,G:G)</f>
        <v>52.485555555555557</v>
      </c>
      <c r="J38" s="2">
        <f t="shared" si="16"/>
        <v>-4.8255555555555603</v>
      </c>
      <c r="K38" s="2">
        <f t="shared" si="17"/>
        <v>85.174444444444447</v>
      </c>
      <c r="L38" s="2">
        <f t="shared" si="18"/>
        <v>165.74768574847141</v>
      </c>
      <c r="M38" s="2">
        <f>SUMIF(A:A,A38,L:L)</f>
        <v>2496.5888864263616</v>
      </c>
      <c r="N38" s="3">
        <f t="shared" si="19"/>
        <v>6.6389659366674528E-2</v>
      </c>
      <c r="O38" s="6">
        <f t="shared" si="20"/>
        <v>15.062586697077826</v>
      </c>
      <c r="P38" s="3">
        <f t="shared" si="21"/>
        <v>6.6389659366674528E-2</v>
      </c>
      <c r="Q38" s="3">
        <f>IF(ISNUMBER(P38),SUMIF(A:A,A38,P:P),"")</f>
        <v>0.97078327521471974</v>
      </c>
      <c r="R38" s="3">
        <f t="shared" si="22"/>
        <v>6.8387724697863514E-2</v>
      </c>
      <c r="S38" s="7">
        <f t="shared" si="23"/>
        <v>14.62250724699488</v>
      </c>
    </row>
    <row r="39" spans="1:19" x14ac:dyDescent="0.3">
      <c r="A39" s="1">
        <v>13</v>
      </c>
      <c r="B39" s="5">
        <v>0.72222222222222221</v>
      </c>
      <c r="C39" s="1" t="s">
        <v>23</v>
      </c>
      <c r="D39" s="1">
        <v>5</v>
      </c>
      <c r="E39" s="1">
        <v>7</v>
      </c>
      <c r="F39" s="1" t="s">
        <v>47</v>
      </c>
      <c r="G39" s="1">
        <v>42.39</v>
      </c>
      <c r="H39" s="1">
        <f>1+COUNTIFS(A:A,A39,G:G,"&gt;"&amp;G39)</f>
        <v>8</v>
      </c>
      <c r="I39" s="2">
        <f>AVERAGEIF(A:A,A39,G:G)</f>
        <v>52.485555555555557</v>
      </c>
      <c r="J39" s="2">
        <f t="shared" si="16"/>
        <v>-10.095555555555556</v>
      </c>
      <c r="K39" s="2">
        <f t="shared" si="17"/>
        <v>79.904444444444437</v>
      </c>
      <c r="L39" s="2">
        <f t="shared" si="18"/>
        <v>120.81575107164619</v>
      </c>
      <c r="M39" s="2">
        <f>SUMIF(A:A,A39,L:L)</f>
        <v>2496.5888864263616</v>
      </c>
      <c r="N39" s="3">
        <f t="shared" si="19"/>
        <v>4.8392329120948256E-2</v>
      </c>
      <c r="O39" s="6">
        <f t="shared" si="20"/>
        <v>20.664432114864177</v>
      </c>
      <c r="P39" s="3">
        <f t="shared" si="21"/>
        <v>4.8392329120948256E-2</v>
      </c>
      <c r="Q39" s="3">
        <f>IF(ISNUMBER(P39),SUMIF(A:A,A39,P:P),"")</f>
        <v>0.97078327521471974</v>
      </c>
      <c r="R39" s="3">
        <f t="shared" si="22"/>
        <v>4.984874622015377E-2</v>
      </c>
      <c r="S39" s="7">
        <f t="shared" si="23"/>
        <v>20.060685088920081</v>
      </c>
    </row>
    <row r="40" spans="1:19" x14ac:dyDescent="0.3">
      <c r="A40" s="1">
        <v>13</v>
      </c>
      <c r="B40" s="5">
        <v>0.72222222222222221</v>
      </c>
      <c r="C40" s="1" t="s">
        <v>23</v>
      </c>
      <c r="D40" s="1">
        <v>5</v>
      </c>
      <c r="E40" s="1">
        <v>11</v>
      </c>
      <c r="F40" s="1" t="s">
        <v>50</v>
      </c>
      <c r="G40" s="1">
        <v>33.979999999999997</v>
      </c>
      <c r="H40" s="1">
        <f>1+COUNTIFS(A:A,A40,G:G,"&gt;"&amp;G40)</f>
        <v>9</v>
      </c>
      <c r="I40" s="2">
        <f>AVERAGEIF(A:A,A40,G:G)</f>
        <v>52.485555555555557</v>
      </c>
      <c r="J40" s="2">
        <f t="shared" si="16"/>
        <v>-18.50555555555556</v>
      </c>
      <c r="K40" s="2">
        <f t="shared" si="17"/>
        <v>71.49444444444444</v>
      </c>
      <c r="L40" s="2">
        <f t="shared" si="18"/>
        <v>72.942150396708556</v>
      </c>
      <c r="M40" s="2">
        <f>SUMIF(A:A,A40,L:L)</f>
        <v>2496.5888864263616</v>
      </c>
      <c r="N40" s="3">
        <f t="shared" si="19"/>
        <v>2.9216724785280354E-2</v>
      </c>
      <c r="O40" s="6">
        <f t="shared" si="20"/>
        <v>34.22697127584297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16</v>
      </c>
      <c r="B42" s="5">
        <v>0.74652777777777779</v>
      </c>
      <c r="C42" s="1" t="s">
        <v>23</v>
      </c>
      <c r="D42" s="1">
        <v>6</v>
      </c>
      <c r="E42" s="1">
        <v>1</v>
      </c>
      <c r="F42" s="1" t="s">
        <v>51</v>
      </c>
      <c r="G42" s="1">
        <v>54.78</v>
      </c>
      <c r="H42" s="1">
        <f>1+COUNTIFS(A:A,A42,G:G,"&gt;"&amp;G42)</f>
        <v>1</v>
      </c>
      <c r="I42" s="2">
        <f>AVERAGEIF(A:A,A42,G:G)</f>
        <v>45.72999999999999</v>
      </c>
      <c r="J42" s="2">
        <f t="shared" si="16"/>
        <v>9.0500000000000114</v>
      </c>
      <c r="K42" s="2">
        <f t="shared" si="17"/>
        <v>99.050000000000011</v>
      </c>
      <c r="L42" s="2">
        <f t="shared" si="18"/>
        <v>381.07644574492963</v>
      </c>
      <c r="M42" s="2">
        <f>SUMIF(A:A,A42,L:L)</f>
        <v>2358.6796015715654</v>
      </c>
      <c r="N42" s="3">
        <f t="shared" si="19"/>
        <v>0.16156346351196749</v>
      </c>
      <c r="O42" s="6">
        <f t="shared" si="20"/>
        <v>6.1895182132309703</v>
      </c>
      <c r="P42" s="3">
        <f t="shared" si="21"/>
        <v>0.16156346351196749</v>
      </c>
      <c r="Q42" s="3">
        <f>IF(ISNUMBER(P42),SUMIF(A:A,A42,P:P),"")</f>
        <v>0.98362267054176167</v>
      </c>
      <c r="R42" s="3">
        <f t="shared" si="22"/>
        <v>0.16425349714945187</v>
      </c>
      <c r="S42" s="7">
        <f t="shared" si="23"/>
        <v>6.0881504342651196</v>
      </c>
    </row>
    <row r="43" spans="1:19" x14ac:dyDescent="0.3">
      <c r="A43" s="1">
        <v>16</v>
      </c>
      <c r="B43" s="5">
        <v>0.74652777777777779</v>
      </c>
      <c r="C43" s="1" t="s">
        <v>23</v>
      </c>
      <c r="D43" s="1">
        <v>6</v>
      </c>
      <c r="E43" s="1">
        <v>7</v>
      </c>
      <c r="F43" s="1" t="s">
        <v>56</v>
      </c>
      <c r="G43" s="1">
        <v>53.86</v>
      </c>
      <c r="H43" s="1">
        <f>1+COUNTIFS(A:A,A43,G:G,"&gt;"&amp;G43)</f>
        <v>2</v>
      </c>
      <c r="I43" s="2">
        <f>AVERAGEIF(A:A,A43,G:G)</f>
        <v>45.72999999999999</v>
      </c>
      <c r="J43" s="2">
        <f t="shared" si="16"/>
        <v>8.1300000000000097</v>
      </c>
      <c r="K43" s="2">
        <f t="shared" si="17"/>
        <v>98.13000000000001</v>
      </c>
      <c r="L43" s="2">
        <f t="shared" si="18"/>
        <v>360.61106670643403</v>
      </c>
      <c r="M43" s="2">
        <f>SUMIF(A:A,A43,L:L)</f>
        <v>2358.6796015715654</v>
      </c>
      <c r="N43" s="3">
        <f t="shared" si="19"/>
        <v>0.15288683824041313</v>
      </c>
      <c r="O43" s="6">
        <f t="shared" si="20"/>
        <v>6.5407854038259936</v>
      </c>
      <c r="P43" s="3">
        <f t="shared" si="21"/>
        <v>0.15288683824041313</v>
      </c>
      <c r="Q43" s="3">
        <f>IF(ISNUMBER(P43),SUMIF(A:A,A43,P:P),"")</f>
        <v>0.98362267054176167</v>
      </c>
      <c r="R43" s="3">
        <f t="shared" si="22"/>
        <v>0.15543240596132843</v>
      </c>
      <c r="S43" s="7">
        <f t="shared" si="23"/>
        <v>6.4336648063519002</v>
      </c>
    </row>
    <row r="44" spans="1:19" x14ac:dyDescent="0.3">
      <c r="A44" s="1">
        <v>16</v>
      </c>
      <c r="B44" s="5">
        <v>0.74652777777777779</v>
      </c>
      <c r="C44" s="1" t="s">
        <v>23</v>
      </c>
      <c r="D44" s="1">
        <v>6</v>
      </c>
      <c r="E44" s="1">
        <v>3</v>
      </c>
      <c r="F44" s="1" t="s">
        <v>53</v>
      </c>
      <c r="G44" s="1">
        <v>53.06</v>
      </c>
      <c r="H44" s="1">
        <f>1+COUNTIFS(A:A,A44,G:G,"&gt;"&amp;G44)</f>
        <v>3</v>
      </c>
      <c r="I44" s="2">
        <f>AVERAGEIF(A:A,A44,G:G)</f>
        <v>45.72999999999999</v>
      </c>
      <c r="J44" s="2">
        <f t="shared" si="16"/>
        <v>7.3300000000000125</v>
      </c>
      <c r="K44" s="2">
        <f t="shared" si="17"/>
        <v>97.330000000000013</v>
      </c>
      <c r="L44" s="2">
        <f t="shared" si="18"/>
        <v>343.71059167196211</v>
      </c>
      <c r="M44" s="2">
        <f>SUMIF(A:A,A44,L:L)</f>
        <v>2358.6796015715654</v>
      </c>
      <c r="N44" s="3">
        <f t="shared" si="19"/>
        <v>0.14572161112639082</v>
      </c>
      <c r="O44" s="6">
        <f t="shared" si="20"/>
        <v>6.8624001084688508</v>
      </c>
      <c r="P44" s="3">
        <f t="shared" si="21"/>
        <v>0.14572161112639082</v>
      </c>
      <c r="Q44" s="3">
        <f>IF(ISNUMBER(P44),SUMIF(A:A,A44,P:P),"")</f>
        <v>0.98362267054176167</v>
      </c>
      <c r="R44" s="3">
        <f t="shared" si="22"/>
        <v>0.14814787772848909</v>
      </c>
      <c r="S44" s="7">
        <f t="shared" si="23"/>
        <v>6.7500123210182057</v>
      </c>
    </row>
    <row r="45" spans="1:19" x14ac:dyDescent="0.3">
      <c r="A45" s="1">
        <v>16</v>
      </c>
      <c r="B45" s="5">
        <v>0.74652777777777779</v>
      </c>
      <c r="C45" s="1" t="s">
        <v>23</v>
      </c>
      <c r="D45" s="1">
        <v>6</v>
      </c>
      <c r="E45" s="1">
        <v>2</v>
      </c>
      <c r="F45" s="1" t="s">
        <v>52</v>
      </c>
      <c r="G45" s="1">
        <v>51.86</v>
      </c>
      <c r="H45" s="1">
        <f>1+COUNTIFS(A:A,A45,G:G,"&gt;"&amp;G45)</f>
        <v>4</v>
      </c>
      <c r="I45" s="2">
        <f>AVERAGEIF(A:A,A45,G:G)</f>
        <v>45.72999999999999</v>
      </c>
      <c r="J45" s="2">
        <f t="shared" si="16"/>
        <v>6.1300000000000097</v>
      </c>
      <c r="K45" s="2">
        <f t="shared" si="17"/>
        <v>96.13000000000001</v>
      </c>
      <c r="L45" s="2">
        <f t="shared" si="18"/>
        <v>319.83332476831043</v>
      </c>
      <c r="M45" s="2">
        <f>SUMIF(A:A,A45,L:L)</f>
        <v>2358.6796015715654</v>
      </c>
      <c r="N45" s="3">
        <f t="shared" si="19"/>
        <v>0.13559846134049261</v>
      </c>
      <c r="O45" s="6">
        <f t="shared" si="20"/>
        <v>7.3747149496701443</v>
      </c>
      <c r="P45" s="3">
        <f t="shared" si="21"/>
        <v>0.13559846134049261</v>
      </c>
      <c r="Q45" s="3">
        <f>IF(ISNUMBER(P45),SUMIF(A:A,A45,P:P),"")</f>
        <v>0.98362267054176167</v>
      </c>
      <c r="R45" s="3">
        <f t="shared" si="22"/>
        <v>0.13785617737521991</v>
      </c>
      <c r="S45" s="7">
        <f t="shared" si="23"/>
        <v>7.253936813278802</v>
      </c>
    </row>
    <row r="46" spans="1:19" x14ac:dyDescent="0.3">
      <c r="A46" s="1">
        <v>16</v>
      </c>
      <c r="B46" s="5">
        <v>0.74652777777777779</v>
      </c>
      <c r="C46" s="1" t="s">
        <v>23</v>
      </c>
      <c r="D46" s="1">
        <v>6</v>
      </c>
      <c r="E46" s="1">
        <v>8</v>
      </c>
      <c r="F46" s="1" t="s">
        <v>57</v>
      </c>
      <c r="G46" s="1">
        <v>50.45</v>
      </c>
      <c r="H46" s="1">
        <f>1+COUNTIFS(A:A,A46,G:G,"&gt;"&amp;G46)</f>
        <v>5</v>
      </c>
      <c r="I46" s="2">
        <f>AVERAGEIF(A:A,A46,G:G)</f>
        <v>45.72999999999999</v>
      </c>
      <c r="J46" s="2">
        <f t="shared" si="16"/>
        <v>4.7200000000000131</v>
      </c>
      <c r="K46" s="2">
        <f t="shared" si="17"/>
        <v>94.720000000000013</v>
      </c>
      <c r="L46" s="2">
        <f t="shared" si="18"/>
        <v>293.8883696005592</v>
      </c>
      <c r="M46" s="2">
        <f>SUMIF(A:A,A46,L:L)</f>
        <v>2358.6796015715654</v>
      </c>
      <c r="N46" s="3">
        <f t="shared" si="19"/>
        <v>0.1245986819934103</v>
      </c>
      <c r="O46" s="6">
        <f t="shared" si="20"/>
        <v>8.02576707876322</v>
      </c>
      <c r="P46" s="3">
        <f t="shared" si="21"/>
        <v>0.1245986819934103</v>
      </c>
      <c r="Q46" s="3">
        <f>IF(ISNUMBER(P46),SUMIF(A:A,A46,P:P),"")</f>
        <v>0.98362267054176167</v>
      </c>
      <c r="R46" s="3">
        <f t="shared" si="22"/>
        <v>0.12667325156788384</v>
      </c>
      <c r="S46" s="7">
        <f t="shared" si="23"/>
        <v>7.8943264471592318</v>
      </c>
    </row>
    <row r="47" spans="1:19" x14ac:dyDescent="0.3">
      <c r="A47" s="1">
        <v>16</v>
      </c>
      <c r="B47" s="5">
        <v>0.74652777777777779</v>
      </c>
      <c r="C47" s="1" t="s">
        <v>23</v>
      </c>
      <c r="D47" s="1">
        <v>6</v>
      </c>
      <c r="E47" s="1">
        <v>6</v>
      </c>
      <c r="F47" s="1" t="s">
        <v>55</v>
      </c>
      <c r="G47" s="1">
        <v>48.41</v>
      </c>
      <c r="H47" s="1">
        <f>1+COUNTIFS(A:A,A47,G:G,"&gt;"&amp;G47)</f>
        <v>6</v>
      </c>
      <c r="I47" s="2">
        <f>AVERAGEIF(A:A,A47,G:G)</f>
        <v>45.72999999999999</v>
      </c>
      <c r="J47" s="2">
        <f t="shared" si="16"/>
        <v>2.6800000000000068</v>
      </c>
      <c r="K47" s="2">
        <f t="shared" si="17"/>
        <v>92.68</v>
      </c>
      <c r="L47" s="2">
        <f t="shared" si="18"/>
        <v>260.0307777574929</v>
      </c>
      <c r="M47" s="2">
        <f>SUMIF(A:A,A47,L:L)</f>
        <v>2358.6796015715654</v>
      </c>
      <c r="N47" s="3">
        <f t="shared" si="19"/>
        <v>0.1102442135779005</v>
      </c>
      <c r="O47" s="6">
        <f t="shared" si="20"/>
        <v>9.070770859945247</v>
      </c>
      <c r="P47" s="3">
        <f t="shared" si="21"/>
        <v>0.1102442135779005</v>
      </c>
      <c r="Q47" s="3">
        <f>IF(ISNUMBER(P47),SUMIF(A:A,A47,P:P),"")</f>
        <v>0.98362267054176167</v>
      </c>
      <c r="R47" s="3">
        <f t="shared" si="22"/>
        <v>0.11207978107822582</v>
      </c>
      <c r="S47" s="7">
        <f t="shared" si="23"/>
        <v>8.9222158571317376</v>
      </c>
    </row>
    <row r="48" spans="1:19" x14ac:dyDescent="0.3">
      <c r="A48" s="1">
        <v>16</v>
      </c>
      <c r="B48" s="5">
        <v>0.74652777777777779</v>
      </c>
      <c r="C48" s="1" t="s">
        <v>23</v>
      </c>
      <c r="D48" s="1">
        <v>6</v>
      </c>
      <c r="E48" s="1">
        <v>5</v>
      </c>
      <c r="F48" s="1" t="s">
        <v>54</v>
      </c>
      <c r="G48" s="1">
        <v>47.27</v>
      </c>
      <c r="H48" s="1">
        <f>1+COUNTIFS(A:A,A48,G:G,"&gt;"&amp;G48)</f>
        <v>7</v>
      </c>
      <c r="I48" s="2">
        <f>AVERAGEIF(A:A,A48,G:G)</f>
        <v>45.72999999999999</v>
      </c>
      <c r="J48" s="2">
        <f t="shared" si="16"/>
        <v>1.5400000000000134</v>
      </c>
      <c r="K48" s="2">
        <f t="shared" si="17"/>
        <v>91.54000000000002</v>
      </c>
      <c r="L48" s="2">
        <f t="shared" si="18"/>
        <v>242.8393224136648</v>
      </c>
      <c r="M48" s="2">
        <f>SUMIF(A:A,A48,L:L)</f>
        <v>2358.6796015715654</v>
      </c>
      <c r="N48" s="3">
        <f t="shared" si="19"/>
        <v>0.10295562070060864</v>
      </c>
      <c r="O48" s="6">
        <f t="shared" si="20"/>
        <v>9.712922841852075</v>
      </c>
      <c r="P48" s="3">
        <f t="shared" si="21"/>
        <v>0.10295562070060864</v>
      </c>
      <c r="Q48" s="3">
        <f>IF(ISNUMBER(P48),SUMIF(A:A,A48,P:P),"")</f>
        <v>0.98362267054176167</v>
      </c>
      <c r="R48" s="3">
        <f t="shared" si="22"/>
        <v>0.10466983304065422</v>
      </c>
      <c r="S48" s="7">
        <f t="shared" si="23"/>
        <v>9.5538511044686167</v>
      </c>
    </row>
    <row r="49" spans="1:19" x14ac:dyDescent="0.3">
      <c r="A49" s="1">
        <v>16</v>
      </c>
      <c r="B49" s="5">
        <v>0.74652777777777779</v>
      </c>
      <c r="C49" s="1" t="s">
        <v>23</v>
      </c>
      <c r="D49" s="1">
        <v>6</v>
      </c>
      <c r="E49" s="1">
        <v>10</v>
      </c>
      <c r="F49" s="1" t="s">
        <v>59</v>
      </c>
      <c r="G49" s="1">
        <v>35.25</v>
      </c>
      <c r="H49" s="1">
        <f>1+COUNTIFS(A:A,A49,G:G,"&gt;"&amp;G49)</f>
        <v>8</v>
      </c>
      <c r="I49" s="2">
        <f>AVERAGEIF(A:A,A49,G:G)</f>
        <v>45.72999999999999</v>
      </c>
      <c r="J49" s="2">
        <f t="shared" si="16"/>
        <v>-10.47999999999999</v>
      </c>
      <c r="K49" s="2">
        <f t="shared" si="17"/>
        <v>79.52000000000001</v>
      </c>
      <c r="L49" s="2">
        <f t="shared" si="18"/>
        <v>118.06082998684866</v>
      </c>
      <c r="M49" s="2">
        <f>SUMIF(A:A,A49,L:L)</f>
        <v>2358.6796015715654</v>
      </c>
      <c r="N49" s="3">
        <f t="shared" si="19"/>
        <v>5.0053780050578242E-2</v>
      </c>
      <c r="O49" s="6">
        <f t="shared" si="20"/>
        <v>19.978511093258533</v>
      </c>
      <c r="P49" s="3">
        <f t="shared" si="21"/>
        <v>5.0053780050578242E-2</v>
      </c>
      <c r="Q49" s="3">
        <f>IF(ISNUMBER(P49),SUMIF(A:A,A49,P:P),"")</f>
        <v>0.98362267054176167</v>
      </c>
      <c r="R49" s="3">
        <f t="shared" si="22"/>
        <v>5.0887176098746802E-2</v>
      </c>
      <c r="S49" s="7">
        <f t="shared" si="23"/>
        <v>19.65131643499917</v>
      </c>
    </row>
    <row r="50" spans="1:19" x14ac:dyDescent="0.3">
      <c r="A50" s="1">
        <v>16</v>
      </c>
      <c r="B50" s="5">
        <v>0.74652777777777779</v>
      </c>
      <c r="C50" s="1" t="s">
        <v>23</v>
      </c>
      <c r="D50" s="1">
        <v>6</v>
      </c>
      <c r="E50" s="1">
        <v>9</v>
      </c>
      <c r="F50" s="1" t="s">
        <v>58</v>
      </c>
      <c r="G50" s="1">
        <v>16.63</v>
      </c>
      <c r="H50" s="1">
        <f>1+COUNTIFS(A:A,A50,G:G,"&gt;"&amp;G50)</f>
        <v>9</v>
      </c>
      <c r="I50" s="2">
        <f>AVERAGEIF(A:A,A50,G:G)</f>
        <v>45.72999999999999</v>
      </c>
      <c r="J50" s="2">
        <f t="shared" si="16"/>
        <v>-29.099999999999991</v>
      </c>
      <c r="K50" s="2">
        <f t="shared" si="17"/>
        <v>60.900000000000006</v>
      </c>
      <c r="L50" s="2">
        <f t="shared" si="18"/>
        <v>38.628872921363822</v>
      </c>
      <c r="M50" s="2">
        <f>SUMIF(A:A,A50,L:L)</f>
        <v>2358.6796015715654</v>
      </c>
      <c r="N50" s="3">
        <f t="shared" si="19"/>
        <v>1.6377329458238322E-2</v>
      </c>
      <c r="O50" s="6">
        <f t="shared" si="20"/>
        <v>61.060016075879084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17</v>
      </c>
      <c r="B52" s="5">
        <v>0.77083333333333337</v>
      </c>
      <c r="C52" s="1" t="s">
        <v>23</v>
      </c>
      <c r="D52" s="1">
        <v>7</v>
      </c>
      <c r="E52" s="1">
        <v>3</v>
      </c>
      <c r="F52" s="1" t="s">
        <v>61</v>
      </c>
      <c r="G52" s="1">
        <v>74.69</v>
      </c>
      <c r="H52" s="1">
        <f>1+COUNTIFS(A:A,A52,G:G,"&gt;"&amp;G52)</f>
        <v>1</v>
      </c>
      <c r="I52" s="2">
        <f>AVERAGEIF(A:A,A52,G:G)</f>
        <v>49.989999999999988</v>
      </c>
      <c r="J52" s="2">
        <f t="shared" si="16"/>
        <v>24.70000000000001</v>
      </c>
      <c r="K52" s="2">
        <f t="shared" si="17"/>
        <v>114.70000000000002</v>
      </c>
      <c r="L52" s="2">
        <f t="shared" si="18"/>
        <v>974.57355906167197</v>
      </c>
      <c r="M52" s="2">
        <f>SUMIF(A:A,A52,L:L)</f>
        <v>3143.4505031041149</v>
      </c>
      <c r="N52" s="3">
        <f t="shared" si="19"/>
        <v>0.31003305383663388</v>
      </c>
      <c r="O52" s="6">
        <f t="shared" si="20"/>
        <v>3.2254625357686257</v>
      </c>
      <c r="P52" s="3">
        <f t="shared" si="21"/>
        <v>0.31003305383663388</v>
      </c>
      <c r="Q52" s="3">
        <f>IF(ISNUMBER(P52),SUMIF(A:A,A52,P:P),"")</f>
        <v>0.8533383481121446</v>
      </c>
      <c r="R52" s="3">
        <f t="shared" si="22"/>
        <v>0.36331784985700621</v>
      </c>
      <c r="S52" s="7">
        <f t="shared" si="23"/>
        <v>2.7524108721704086</v>
      </c>
    </row>
    <row r="53" spans="1:19" x14ac:dyDescent="0.3">
      <c r="A53" s="1">
        <v>17</v>
      </c>
      <c r="B53" s="5">
        <v>0.77083333333333337</v>
      </c>
      <c r="C53" s="1" t="s">
        <v>23</v>
      </c>
      <c r="D53" s="1">
        <v>7</v>
      </c>
      <c r="E53" s="1">
        <v>2</v>
      </c>
      <c r="F53" s="1" t="s">
        <v>20</v>
      </c>
      <c r="G53" s="1">
        <v>59.31</v>
      </c>
      <c r="H53" s="1">
        <f>1+COUNTIFS(A:A,A53,G:G,"&gt;"&amp;G53)</f>
        <v>2</v>
      </c>
      <c r="I53" s="2">
        <f>AVERAGEIF(A:A,A53,G:G)</f>
        <v>49.989999999999988</v>
      </c>
      <c r="J53" s="2">
        <f t="shared" si="16"/>
        <v>9.3200000000000145</v>
      </c>
      <c r="K53" s="2">
        <f t="shared" si="17"/>
        <v>99.320000000000022</v>
      </c>
      <c r="L53" s="2">
        <f t="shared" si="18"/>
        <v>387.30016014056383</v>
      </c>
      <c r="M53" s="2">
        <f>SUMIF(A:A,A53,L:L)</f>
        <v>3143.4505031041149</v>
      </c>
      <c r="N53" s="3">
        <f t="shared" si="19"/>
        <v>0.12320860778883273</v>
      </c>
      <c r="O53" s="6">
        <f t="shared" si="20"/>
        <v>8.1163160427386725</v>
      </c>
      <c r="P53" s="3">
        <f t="shared" si="21"/>
        <v>0.12320860778883273</v>
      </c>
      <c r="Q53" s="3">
        <f>IF(ISNUMBER(P53),SUMIF(A:A,A53,P:P),"")</f>
        <v>0.8533383481121446</v>
      </c>
      <c r="R53" s="3">
        <f t="shared" si="22"/>
        <v>0.14438423875056042</v>
      </c>
      <c r="S53" s="7">
        <f t="shared" si="23"/>
        <v>6.9259637246667172</v>
      </c>
    </row>
    <row r="54" spans="1:19" x14ac:dyDescent="0.3">
      <c r="A54" s="1">
        <v>17</v>
      </c>
      <c r="B54" s="5">
        <v>0.77083333333333337</v>
      </c>
      <c r="C54" s="1" t="s">
        <v>23</v>
      </c>
      <c r="D54" s="1">
        <v>7</v>
      </c>
      <c r="E54" s="1">
        <v>5</v>
      </c>
      <c r="F54" s="1" t="s">
        <v>62</v>
      </c>
      <c r="G54" s="1">
        <v>58.25</v>
      </c>
      <c r="H54" s="1">
        <f>1+COUNTIFS(A:A,A54,G:G,"&gt;"&amp;G54)</f>
        <v>3</v>
      </c>
      <c r="I54" s="2">
        <f>AVERAGEIF(A:A,A54,G:G)</f>
        <v>49.989999999999988</v>
      </c>
      <c r="J54" s="2">
        <f t="shared" si="16"/>
        <v>8.2600000000000122</v>
      </c>
      <c r="K54" s="2">
        <f t="shared" si="17"/>
        <v>98.260000000000019</v>
      </c>
      <c r="L54" s="2">
        <f t="shared" si="18"/>
        <v>363.43483139254778</v>
      </c>
      <c r="M54" s="2">
        <f>SUMIF(A:A,A54,L:L)</f>
        <v>3143.4505031041149</v>
      </c>
      <c r="N54" s="3">
        <f t="shared" si="19"/>
        <v>0.11561652745403841</v>
      </c>
      <c r="O54" s="6">
        <f t="shared" si="20"/>
        <v>8.6492824341012557</v>
      </c>
      <c r="P54" s="3">
        <f t="shared" si="21"/>
        <v>0.11561652745403841</v>
      </c>
      <c r="Q54" s="3">
        <f>IF(ISNUMBER(P54),SUMIF(A:A,A54,P:P),"")</f>
        <v>0.8533383481121446</v>
      </c>
      <c r="R54" s="3">
        <f t="shared" si="22"/>
        <v>0.13548732189268053</v>
      </c>
      <c r="S54" s="7">
        <f t="shared" si="23"/>
        <v>7.3807643846713544</v>
      </c>
    </row>
    <row r="55" spans="1:19" x14ac:dyDescent="0.3">
      <c r="A55" s="1">
        <v>17</v>
      </c>
      <c r="B55" s="5">
        <v>0.77083333333333337</v>
      </c>
      <c r="C55" s="1" t="s">
        <v>23</v>
      </c>
      <c r="D55" s="1">
        <v>7</v>
      </c>
      <c r="E55" s="1">
        <v>11</v>
      </c>
      <c r="F55" s="1" t="s">
        <v>67</v>
      </c>
      <c r="G55" s="1">
        <v>52.97</v>
      </c>
      <c r="H55" s="1">
        <f>1+COUNTIFS(A:A,A55,G:G,"&gt;"&amp;G55)</f>
        <v>4</v>
      </c>
      <c r="I55" s="2">
        <f>AVERAGEIF(A:A,A55,G:G)</f>
        <v>49.989999999999988</v>
      </c>
      <c r="J55" s="2">
        <f t="shared" si="16"/>
        <v>2.9800000000000111</v>
      </c>
      <c r="K55" s="2">
        <f t="shared" si="17"/>
        <v>92.980000000000018</v>
      </c>
      <c r="L55" s="2">
        <f t="shared" si="18"/>
        <v>264.75371063452212</v>
      </c>
      <c r="M55" s="2">
        <f>SUMIF(A:A,A55,L:L)</f>
        <v>3143.4505031041149</v>
      </c>
      <c r="N55" s="3">
        <f t="shared" si="19"/>
        <v>8.4223915844414091E-2</v>
      </c>
      <c r="O55" s="6">
        <f t="shared" si="20"/>
        <v>11.873112167419157</v>
      </c>
      <c r="P55" s="3">
        <f t="shared" si="21"/>
        <v>8.4223915844414091E-2</v>
      </c>
      <c r="Q55" s="3">
        <f>IF(ISNUMBER(P55),SUMIF(A:A,A55,P:P),"")</f>
        <v>0.8533383481121446</v>
      </c>
      <c r="R55" s="3">
        <f t="shared" si="22"/>
        <v>9.8699321354471098E-2</v>
      </c>
      <c r="S55" s="7">
        <f t="shared" si="23"/>
        <v>10.131781923895668</v>
      </c>
    </row>
    <row r="56" spans="1:19" x14ac:dyDescent="0.3">
      <c r="A56" s="1">
        <v>17</v>
      </c>
      <c r="B56" s="5">
        <v>0.77083333333333337</v>
      </c>
      <c r="C56" s="1" t="s">
        <v>23</v>
      </c>
      <c r="D56" s="1">
        <v>7</v>
      </c>
      <c r="E56" s="1">
        <v>10</v>
      </c>
      <c r="F56" s="1" t="s">
        <v>66</v>
      </c>
      <c r="G56" s="1">
        <v>52.61</v>
      </c>
      <c r="H56" s="1">
        <f>1+COUNTIFS(A:A,A56,G:G,"&gt;"&amp;G56)</f>
        <v>5</v>
      </c>
      <c r="I56" s="2">
        <f>AVERAGEIF(A:A,A56,G:G)</f>
        <v>49.989999999999988</v>
      </c>
      <c r="J56" s="2">
        <f t="shared" si="16"/>
        <v>2.6200000000000117</v>
      </c>
      <c r="K56" s="2">
        <f t="shared" si="17"/>
        <v>92.62</v>
      </c>
      <c r="L56" s="2">
        <f t="shared" si="18"/>
        <v>259.09634993682482</v>
      </c>
      <c r="M56" s="2">
        <f>SUMIF(A:A,A56,L:L)</f>
        <v>3143.4505031041149</v>
      </c>
      <c r="N56" s="3">
        <f t="shared" si="19"/>
        <v>8.2424186314042705E-2</v>
      </c>
      <c r="O56" s="6">
        <f t="shared" si="20"/>
        <v>12.132361200266152</v>
      </c>
      <c r="P56" s="3">
        <f t="shared" si="21"/>
        <v>8.2424186314042705E-2</v>
      </c>
      <c r="Q56" s="3">
        <f>IF(ISNUMBER(P56),SUMIF(A:A,A56,P:P),"")</f>
        <v>0.8533383481121446</v>
      </c>
      <c r="R56" s="3">
        <f t="shared" si="22"/>
        <v>9.6590275705282877E-2</v>
      </c>
      <c r="S56" s="7">
        <f t="shared" si="23"/>
        <v>10.353009065334993</v>
      </c>
    </row>
    <row r="57" spans="1:19" x14ac:dyDescent="0.3">
      <c r="A57" s="1">
        <v>17</v>
      </c>
      <c r="B57" s="5">
        <v>0.77083333333333337</v>
      </c>
      <c r="C57" s="1" t="s">
        <v>23</v>
      </c>
      <c r="D57" s="1">
        <v>7</v>
      </c>
      <c r="E57" s="1">
        <v>13</v>
      </c>
      <c r="F57" s="1" t="s">
        <v>69</v>
      </c>
      <c r="G57" s="1">
        <v>50.83</v>
      </c>
      <c r="H57" s="1">
        <f>1+COUNTIFS(A:A,A57,G:G,"&gt;"&amp;G57)</f>
        <v>6</v>
      </c>
      <c r="I57" s="2">
        <f>AVERAGEIF(A:A,A57,G:G)</f>
        <v>49.989999999999988</v>
      </c>
      <c r="J57" s="2">
        <f t="shared" si="16"/>
        <v>0.84000000000001052</v>
      </c>
      <c r="K57" s="2">
        <f t="shared" si="17"/>
        <v>90.84</v>
      </c>
      <c r="L57" s="2">
        <f t="shared" si="18"/>
        <v>232.85128779716143</v>
      </c>
      <c r="M57" s="2">
        <f>SUMIF(A:A,A57,L:L)</f>
        <v>3143.4505031041149</v>
      </c>
      <c r="N57" s="3">
        <f t="shared" si="19"/>
        <v>7.4075061009302973E-2</v>
      </c>
      <c r="O57" s="6">
        <f t="shared" si="20"/>
        <v>13.499820133451008</v>
      </c>
      <c r="P57" s="3">
        <f t="shared" si="21"/>
        <v>7.4075061009302973E-2</v>
      </c>
      <c r="Q57" s="3">
        <f>IF(ISNUMBER(P57),SUMIF(A:A,A57,P:P),"")</f>
        <v>0.8533383481121446</v>
      </c>
      <c r="R57" s="3">
        <f t="shared" si="22"/>
        <v>8.6806201986797532E-2</v>
      </c>
      <c r="S57" s="7">
        <f t="shared" si="23"/>
        <v>11.519914212490155</v>
      </c>
    </row>
    <row r="58" spans="1:19" x14ac:dyDescent="0.3">
      <c r="A58" s="1">
        <v>17</v>
      </c>
      <c r="B58" s="5">
        <v>0.77083333333333337</v>
      </c>
      <c r="C58" s="1" t="s">
        <v>23</v>
      </c>
      <c r="D58" s="1">
        <v>7</v>
      </c>
      <c r="E58" s="1">
        <v>12</v>
      </c>
      <c r="F58" s="1" t="s">
        <v>68</v>
      </c>
      <c r="G58" s="1">
        <v>48.33</v>
      </c>
      <c r="H58" s="1">
        <f>1+COUNTIFS(A:A,A58,G:G,"&gt;"&amp;G58)</f>
        <v>7</v>
      </c>
      <c r="I58" s="2">
        <f>AVERAGEIF(A:A,A58,G:G)</f>
        <v>49.989999999999988</v>
      </c>
      <c r="J58" s="2">
        <f t="shared" si="16"/>
        <v>-1.6599999999999895</v>
      </c>
      <c r="K58" s="2">
        <f t="shared" si="17"/>
        <v>88.34</v>
      </c>
      <c r="L58" s="2">
        <f t="shared" si="18"/>
        <v>200.41696072786348</v>
      </c>
      <c r="M58" s="2">
        <f>SUMIF(A:A,A58,L:L)</f>
        <v>3143.4505031041149</v>
      </c>
      <c r="N58" s="3">
        <f t="shared" si="19"/>
        <v>6.3756995864879831E-2</v>
      </c>
      <c r="O58" s="6">
        <f t="shared" si="20"/>
        <v>15.68455330171609</v>
      </c>
      <c r="P58" s="3">
        <f t="shared" si="21"/>
        <v>6.3756995864879831E-2</v>
      </c>
      <c r="Q58" s="3">
        <f>IF(ISNUMBER(P58),SUMIF(A:A,A58,P:P),"")</f>
        <v>0.8533383481121446</v>
      </c>
      <c r="R58" s="3">
        <f t="shared" si="22"/>
        <v>7.4714790453201299E-2</v>
      </c>
      <c r="S58" s="7">
        <f t="shared" si="23"/>
        <v>13.384230805363291</v>
      </c>
    </row>
    <row r="59" spans="1:19" x14ac:dyDescent="0.3">
      <c r="A59" s="1">
        <v>17</v>
      </c>
      <c r="B59" s="5">
        <v>0.77083333333333337</v>
      </c>
      <c r="C59" s="1" t="s">
        <v>23</v>
      </c>
      <c r="D59" s="1">
        <v>7</v>
      </c>
      <c r="E59" s="1">
        <v>9</v>
      </c>
      <c r="F59" s="1" t="s">
        <v>65</v>
      </c>
      <c r="G59" s="1">
        <v>43.31</v>
      </c>
      <c r="H59" s="1">
        <f>1+COUNTIFS(A:A,A59,G:G,"&gt;"&amp;G59)</f>
        <v>8</v>
      </c>
      <c r="I59" s="2">
        <f>AVERAGEIF(A:A,A59,G:G)</f>
        <v>49.989999999999988</v>
      </c>
      <c r="J59" s="2">
        <f t="shared" ref="J59:J62" si="24">G59-I59</f>
        <v>-6.6799999999999855</v>
      </c>
      <c r="K59" s="2">
        <f t="shared" ref="K59:K62" si="25">90+J59</f>
        <v>83.320000000000022</v>
      </c>
      <c r="L59" s="2">
        <f t="shared" ref="L59:L62" si="26">EXP(0.06*K59)</f>
        <v>148.29447605484356</v>
      </c>
      <c r="M59" s="2">
        <f>SUMIF(A:A,A59,L:L)</f>
        <v>3143.4505031041149</v>
      </c>
      <c r="N59" s="3">
        <f t="shared" ref="N59:N62" si="27">L59/M59</f>
        <v>4.7175699413241838E-2</v>
      </c>
      <c r="O59" s="6">
        <f t="shared" ref="O59:O62" si="28">1/N59</f>
        <v>21.197353986008061</v>
      </c>
      <c r="P59" s="3" t="str">
        <f t="shared" ref="P59:P62" si="29">IF(O59&gt;21,"",N59)</f>
        <v/>
      </c>
      <c r="Q59" s="3" t="str">
        <f>IF(ISNUMBER(P59),SUMIF(A:A,A59,P:P),"")</f>
        <v/>
      </c>
      <c r="R59" s="3" t="str">
        <f t="shared" ref="R59:R62" si="30">IFERROR(P59*(1/Q59),"")</f>
        <v/>
      </c>
      <c r="S59" s="7" t="str">
        <f t="shared" ref="S59:S62" si="31">IFERROR(1/R59,"")</f>
        <v/>
      </c>
    </row>
    <row r="60" spans="1:19" x14ac:dyDescent="0.3">
      <c r="A60" s="1">
        <v>17</v>
      </c>
      <c r="B60" s="5">
        <v>0.77083333333333337</v>
      </c>
      <c r="C60" s="1" t="s">
        <v>23</v>
      </c>
      <c r="D60" s="1">
        <v>7</v>
      </c>
      <c r="E60" s="1">
        <v>7</v>
      </c>
      <c r="F60" s="1" t="s">
        <v>64</v>
      </c>
      <c r="G60" s="1">
        <v>43.14</v>
      </c>
      <c r="H60" s="1">
        <f>1+COUNTIFS(A:A,A60,G:G,"&gt;"&amp;G60)</f>
        <v>9</v>
      </c>
      <c r="I60" s="2">
        <f>AVERAGEIF(A:A,A60,G:G)</f>
        <v>49.989999999999988</v>
      </c>
      <c r="J60" s="2">
        <f t="shared" si="24"/>
        <v>-6.8499999999999872</v>
      </c>
      <c r="K60" s="2">
        <f t="shared" si="25"/>
        <v>83.15</v>
      </c>
      <c r="L60" s="2">
        <f t="shared" si="26"/>
        <v>146.78956051592755</v>
      </c>
      <c r="M60" s="2">
        <f>SUMIF(A:A,A60,L:L)</f>
        <v>3143.4505031041149</v>
      </c>
      <c r="N60" s="3">
        <f t="shared" si="27"/>
        <v>4.669695303647213E-2</v>
      </c>
      <c r="O60" s="6">
        <f t="shared" si="28"/>
        <v>21.414673441733154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>
        <v>17</v>
      </c>
      <c r="B61" s="5">
        <v>0.77083333333333337</v>
      </c>
      <c r="C61" s="1" t="s">
        <v>23</v>
      </c>
      <c r="D61" s="1">
        <v>7</v>
      </c>
      <c r="E61" s="1">
        <v>1</v>
      </c>
      <c r="F61" s="1" t="s">
        <v>60</v>
      </c>
      <c r="G61" s="1">
        <v>36.92</v>
      </c>
      <c r="H61" s="1">
        <f>1+COUNTIFS(A:A,A61,G:G,"&gt;"&amp;G61)</f>
        <v>10</v>
      </c>
      <c r="I61" s="2">
        <f>AVERAGEIF(A:A,A61,G:G)</f>
        <v>49.989999999999988</v>
      </c>
      <c r="J61" s="2">
        <f t="shared" si="24"/>
        <v>-13.069999999999986</v>
      </c>
      <c r="K61" s="2">
        <f t="shared" si="25"/>
        <v>76.930000000000007</v>
      </c>
      <c r="L61" s="2">
        <f t="shared" si="26"/>
        <v>101.06865112003142</v>
      </c>
      <c r="M61" s="2">
        <f>SUMIF(A:A,A61,L:L)</f>
        <v>3143.4505031041149</v>
      </c>
      <c r="N61" s="3">
        <f t="shared" si="27"/>
        <v>3.2152136965486647E-2</v>
      </c>
      <c r="O61" s="6">
        <f t="shared" si="28"/>
        <v>31.10213175172272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17</v>
      </c>
      <c r="B62" s="5">
        <v>0.77083333333333337</v>
      </c>
      <c r="C62" s="1" t="s">
        <v>23</v>
      </c>
      <c r="D62" s="1">
        <v>7</v>
      </c>
      <c r="E62" s="1">
        <v>6</v>
      </c>
      <c r="F62" s="1" t="s">
        <v>63</v>
      </c>
      <c r="G62" s="1">
        <v>29.53</v>
      </c>
      <c r="H62" s="1">
        <f>1+COUNTIFS(A:A,A62,G:G,"&gt;"&amp;G62)</f>
        <v>11</v>
      </c>
      <c r="I62" s="2">
        <f>AVERAGEIF(A:A,A62,G:G)</f>
        <v>49.989999999999988</v>
      </c>
      <c r="J62" s="2">
        <f t="shared" si="24"/>
        <v>-20.459999999999987</v>
      </c>
      <c r="K62" s="2">
        <f t="shared" si="25"/>
        <v>69.54000000000002</v>
      </c>
      <c r="L62" s="2">
        <f t="shared" si="26"/>
        <v>64.870955722156879</v>
      </c>
      <c r="M62" s="2">
        <f>SUMIF(A:A,A62,L:L)</f>
        <v>3143.4505031041149</v>
      </c>
      <c r="N62" s="3">
        <f t="shared" si="27"/>
        <v>2.0636862472654709E-2</v>
      </c>
      <c r="O62" s="6">
        <f t="shared" si="28"/>
        <v>48.456978444522278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</sheetData>
  <autoFilter ref="A7:S23" xr:uid="{00000000-0009-0000-0000-000000000000}"/>
  <sortState xmlns:xlrd2="http://schemas.microsoft.com/office/spreadsheetml/2017/richdata2" ref="A8:T62">
    <sortCondition ref="B8:B62"/>
    <sortCondition ref="H8:H6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5:G1048576 G7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4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15122022 - Ipswich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2022-12-14T22:15:04Z</cp:lastPrinted>
  <dcterms:created xsi:type="dcterms:W3CDTF">2016-03-11T05:58:01Z</dcterms:created>
  <dcterms:modified xsi:type="dcterms:W3CDTF">2022-12-14T22:15:14Z</dcterms:modified>
</cp:coreProperties>
</file>