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240D63DB-DEB1-4472-AE22-09414F4204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BR 27102022 - Northam" sheetId="1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8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0</definedName>
    <definedName name="_AtRisk_SimSetting_ReportOptionReportPlacement" hidden="1">1</definedName>
    <definedName name="_AtRisk_SimSetting_ReportOptionReportSelection" hidden="1">2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2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'DBR 27102022 - Northam'!$A$7:$S$7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1" l="1"/>
  <c r="I9" i="1"/>
  <c r="J9" i="1" s="1"/>
  <c r="K9" i="1" s="1"/>
  <c r="L9" i="1" s="1"/>
  <c r="H13" i="1"/>
  <c r="I13" i="1"/>
  <c r="J13" i="1" s="1"/>
  <c r="K13" i="1" s="1"/>
  <c r="L13" i="1" s="1"/>
  <c r="H14" i="1"/>
  <c r="I14" i="1"/>
  <c r="J14" i="1" s="1"/>
  <c r="K14" i="1" s="1"/>
  <c r="L14" i="1" s="1"/>
  <c r="H10" i="1"/>
  <c r="I10" i="1"/>
  <c r="J10" i="1" s="1"/>
  <c r="K10" i="1" s="1"/>
  <c r="L10" i="1" s="1"/>
  <c r="H12" i="1"/>
  <c r="I12" i="1"/>
  <c r="J12" i="1" s="1"/>
  <c r="K12" i="1" s="1"/>
  <c r="L12" i="1" s="1"/>
  <c r="H15" i="1"/>
  <c r="I15" i="1"/>
  <c r="J15" i="1" s="1"/>
  <c r="K15" i="1" s="1"/>
  <c r="L15" i="1" s="1"/>
  <c r="H8" i="1"/>
  <c r="I8" i="1"/>
  <c r="J8" i="1" s="1"/>
  <c r="K8" i="1" s="1"/>
  <c r="L8" i="1" s="1"/>
  <c r="H11" i="1"/>
  <c r="I11" i="1"/>
  <c r="J11" i="1" s="1"/>
  <c r="K11" i="1" s="1"/>
  <c r="L11" i="1"/>
  <c r="H16" i="1"/>
  <c r="I16" i="1"/>
  <c r="J16" i="1" s="1"/>
  <c r="K16" i="1" s="1"/>
  <c r="L16" i="1" s="1"/>
  <c r="H18" i="1"/>
  <c r="I18" i="1"/>
  <c r="J18" i="1" s="1"/>
  <c r="K18" i="1" s="1"/>
  <c r="L18" i="1" s="1"/>
  <c r="H21" i="1"/>
  <c r="I21" i="1"/>
  <c r="J21" i="1" s="1"/>
  <c r="K21" i="1" s="1"/>
  <c r="L21" i="1" s="1"/>
  <c r="H20" i="1"/>
  <c r="I20" i="1"/>
  <c r="J20" i="1" s="1"/>
  <c r="K20" i="1" s="1"/>
  <c r="L20" i="1" s="1"/>
  <c r="H19" i="1"/>
  <c r="I19" i="1"/>
  <c r="J19" i="1" s="1"/>
  <c r="K19" i="1" s="1"/>
  <c r="L19" i="1" s="1"/>
  <c r="H22" i="1"/>
  <c r="I22" i="1"/>
  <c r="J22" i="1" s="1"/>
  <c r="K22" i="1" s="1"/>
  <c r="L22" i="1" s="1"/>
  <c r="H23" i="1"/>
  <c r="I23" i="1"/>
  <c r="J23" i="1" s="1"/>
  <c r="K23" i="1" s="1"/>
  <c r="L23" i="1" s="1"/>
  <c r="H25" i="1"/>
  <c r="I25" i="1"/>
  <c r="J25" i="1" s="1"/>
  <c r="K25" i="1" s="1"/>
  <c r="L25" i="1" s="1"/>
  <c r="H24" i="1"/>
  <c r="I24" i="1"/>
  <c r="J24" i="1" s="1"/>
  <c r="K24" i="1" s="1"/>
  <c r="L24" i="1" s="1"/>
  <c r="H26" i="1"/>
  <c r="I26" i="1"/>
  <c r="J26" i="1" s="1"/>
  <c r="K26" i="1" s="1"/>
  <c r="L26" i="1" s="1"/>
  <c r="H32" i="1"/>
  <c r="I32" i="1"/>
  <c r="J32" i="1" s="1"/>
  <c r="K32" i="1" s="1"/>
  <c r="L32" i="1" s="1"/>
  <c r="H28" i="1"/>
  <c r="I28" i="1"/>
  <c r="J28" i="1" s="1"/>
  <c r="K28" i="1" s="1"/>
  <c r="L28" i="1" s="1"/>
  <c r="H29" i="1"/>
  <c r="I29" i="1"/>
  <c r="J29" i="1" s="1"/>
  <c r="K29" i="1" s="1"/>
  <c r="L29" i="1" s="1"/>
  <c r="H30" i="1"/>
  <c r="I30" i="1"/>
  <c r="J30" i="1" s="1"/>
  <c r="K30" i="1" s="1"/>
  <c r="L30" i="1" s="1"/>
  <c r="H33" i="1"/>
  <c r="I33" i="1"/>
  <c r="J33" i="1" s="1"/>
  <c r="K33" i="1" s="1"/>
  <c r="L33" i="1" s="1"/>
  <c r="H34" i="1"/>
  <c r="I34" i="1"/>
  <c r="J34" i="1" s="1"/>
  <c r="K34" i="1" s="1"/>
  <c r="L34" i="1" s="1"/>
  <c r="H36" i="1"/>
  <c r="I36" i="1"/>
  <c r="J36" i="1" s="1"/>
  <c r="K36" i="1" s="1"/>
  <c r="L36" i="1" s="1"/>
  <c r="H37" i="1"/>
  <c r="I37" i="1"/>
  <c r="J37" i="1" s="1"/>
  <c r="K37" i="1" s="1"/>
  <c r="L37" i="1" s="1"/>
  <c r="H35" i="1"/>
  <c r="I35" i="1"/>
  <c r="J35" i="1" s="1"/>
  <c r="K35" i="1" s="1"/>
  <c r="L35" i="1" s="1"/>
  <c r="H31" i="1"/>
  <c r="I31" i="1"/>
  <c r="J31" i="1" s="1"/>
  <c r="K31" i="1" s="1"/>
  <c r="L31" i="1" s="1"/>
  <c r="H39" i="1"/>
  <c r="I39" i="1"/>
  <c r="J39" i="1" s="1"/>
  <c r="K39" i="1" s="1"/>
  <c r="L39" i="1" s="1"/>
  <c r="H45" i="1"/>
  <c r="I45" i="1"/>
  <c r="J45" i="1" s="1"/>
  <c r="K45" i="1" s="1"/>
  <c r="L45" i="1" s="1"/>
  <c r="H41" i="1"/>
  <c r="I41" i="1"/>
  <c r="J41" i="1" s="1"/>
  <c r="K41" i="1" s="1"/>
  <c r="L41" i="1" s="1"/>
  <c r="H42" i="1"/>
  <c r="I42" i="1"/>
  <c r="J42" i="1" s="1"/>
  <c r="K42" i="1" s="1"/>
  <c r="L42" i="1" s="1"/>
  <c r="H46" i="1"/>
  <c r="I46" i="1"/>
  <c r="J46" i="1" s="1"/>
  <c r="K46" i="1" s="1"/>
  <c r="L46" i="1" s="1"/>
  <c r="H40" i="1"/>
  <c r="I40" i="1"/>
  <c r="J40" i="1" s="1"/>
  <c r="K40" i="1" s="1"/>
  <c r="L40" i="1" s="1"/>
  <c r="H44" i="1"/>
  <c r="I44" i="1"/>
  <c r="J44" i="1" s="1"/>
  <c r="K44" i="1" s="1"/>
  <c r="L44" i="1" s="1"/>
  <c r="H47" i="1"/>
  <c r="I47" i="1"/>
  <c r="J47" i="1" s="1"/>
  <c r="K47" i="1" s="1"/>
  <c r="L47" i="1" s="1"/>
  <c r="H43" i="1"/>
  <c r="I43" i="1"/>
  <c r="J43" i="1" s="1"/>
  <c r="K43" i="1" s="1"/>
  <c r="L43" i="1" s="1"/>
  <c r="H48" i="1"/>
  <c r="I48" i="1"/>
  <c r="J48" i="1" s="1"/>
  <c r="K48" i="1" s="1"/>
  <c r="L48" i="1" s="1"/>
  <c r="H49" i="1"/>
  <c r="I49" i="1"/>
  <c r="J49" i="1" s="1"/>
  <c r="K49" i="1" s="1"/>
  <c r="L49" i="1" s="1"/>
  <c r="H50" i="1"/>
  <c r="I50" i="1"/>
  <c r="J50" i="1" s="1"/>
  <c r="K50" i="1" s="1"/>
  <c r="L50" i="1" s="1"/>
  <c r="M48" i="1" l="1"/>
  <c r="N48" i="1" s="1"/>
  <c r="O48" i="1" s="1"/>
  <c r="P48" i="1" s="1"/>
  <c r="M50" i="1"/>
  <c r="M49" i="1"/>
  <c r="N49" i="1" s="1"/>
  <c r="O49" i="1" s="1"/>
  <c r="P49" i="1" s="1"/>
  <c r="M26" i="1"/>
  <c r="N26" i="1" s="1"/>
  <c r="O26" i="1" s="1"/>
  <c r="P26" i="1" s="1"/>
  <c r="M37" i="1"/>
  <c r="N37" i="1" s="1"/>
  <c r="O37" i="1" s="1"/>
  <c r="P37" i="1" s="1"/>
  <c r="M31" i="1"/>
  <c r="N31" i="1" s="1"/>
  <c r="O31" i="1" s="1"/>
  <c r="P31" i="1" s="1"/>
  <c r="M32" i="1"/>
  <c r="N32" i="1" s="1"/>
  <c r="O32" i="1" s="1"/>
  <c r="P32" i="1" s="1"/>
  <c r="M36" i="1"/>
  <c r="N36" i="1" s="1"/>
  <c r="O36" i="1" s="1"/>
  <c r="P36" i="1" s="1"/>
  <c r="M35" i="1"/>
  <c r="N35" i="1" s="1"/>
  <c r="O35" i="1" s="1"/>
  <c r="P35" i="1" s="1"/>
  <c r="M18" i="1"/>
  <c r="M19" i="1"/>
  <c r="N19" i="1" s="1"/>
  <c r="O19" i="1" s="1"/>
  <c r="P19" i="1" s="1"/>
  <c r="M45" i="1"/>
  <c r="N45" i="1" s="1"/>
  <c r="O45" i="1" s="1"/>
  <c r="P45" i="1" s="1"/>
  <c r="M42" i="1"/>
  <c r="N42" i="1" s="1"/>
  <c r="O42" i="1" s="1"/>
  <c r="P42" i="1" s="1"/>
  <c r="M41" i="1"/>
  <c r="N41" i="1" s="1"/>
  <c r="O41" i="1" s="1"/>
  <c r="P41" i="1" s="1"/>
  <c r="M46" i="1"/>
  <c r="N46" i="1" s="1"/>
  <c r="O46" i="1" s="1"/>
  <c r="P46" i="1" s="1"/>
  <c r="M44" i="1"/>
  <c r="N44" i="1" s="1"/>
  <c r="O44" i="1" s="1"/>
  <c r="P44" i="1" s="1"/>
  <c r="M43" i="1"/>
  <c r="M47" i="1"/>
  <c r="N47" i="1" s="1"/>
  <c r="O47" i="1" s="1"/>
  <c r="P47" i="1" s="1"/>
  <c r="M40" i="1"/>
  <c r="N40" i="1" s="1"/>
  <c r="O40" i="1" s="1"/>
  <c r="P40" i="1" s="1"/>
  <c r="M39" i="1"/>
  <c r="N39" i="1" s="1"/>
  <c r="O39" i="1" s="1"/>
  <c r="P39" i="1" s="1"/>
  <c r="M21" i="1"/>
  <c r="N21" i="1" s="1"/>
  <c r="O21" i="1" s="1"/>
  <c r="P21" i="1" s="1"/>
  <c r="M33" i="1"/>
  <c r="N33" i="1" s="1"/>
  <c r="O33" i="1" s="1"/>
  <c r="P33" i="1" s="1"/>
  <c r="M20" i="1"/>
  <c r="N20" i="1" s="1"/>
  <c r="O20" i="1" s="1"/>
  <c r="P20" i="1" s="1"/>
  <c r="M13" i="1"/>
  <c r="N13" i="1" s="1"/>
  <c r="O13" i="1" s="1"/>
  <c r="P13" i="1" s="1"/>
  <c r="M29" i="1"/>
  <c r="N29" i="1" s="1"/>
  <c r="O29" i="1" s="1"/>
  <c r="P29" i="1" s="1"/>
  <c r="M16" i="1"/>
  <c r="N16" i="1" s="1"/>
  <c r="O16" i="1" s="1"/>
  <c r="P16" i="1" s="1"/>
  <c r="M11" i="1"/>
  <c r="N11" i="1" s="1"/>
  <c r="O11" i="1" s="1"/>
  <c r="P11" i="1" s="1"/>
  <c r="M24" i="1"/>
  <c r="N24" i="1" s="1"/>
  <c r="O24" i="1" s="1"/>
  <c r="P24" i="1" s="1"/>
  <c r="M23" i="1"/>
  <c r="N23" i="1" s="1"/>
  <c r="O23" i="1" s="1"/>
  <c r="P23" i="1" s="1"/>
  <c r="M9" i="1"/>
  <c r="N9" i="1" s="1"/>
  <c r="O9" i="1" s="1"/>
  <c r="P9" i="1" s="1"/>
  <c r="M12" i="1"/>
  <c r="N12" i="1" s="1"/>
  <c r="O12" i="1" s="1"/>
  <c r="P12" i="1" s="1"/>
  <c r="M14" i="1"/>
  <c r="N14" i="1" s="1"/>
  <c r="O14" i="1" s="1"/>
  <c r="P14" i="1" s="1"/>
  <c r="M8" i="1"/>
  <c r="N8" i="1" s="1"/>
  <c r="O8" i="1" s="1"/>
  <c r="P8" i="1" s="1"/>
  <c r="M15" i="1"/>
  <c r="N15" i="1" s="1"/>
  <c r="O15" i="1" s="1"/>
  <c r="P15" i="1" s="1"/>
  <c r="N18" i="1"/>
  <c r="O18" i="1" s="1"/>
  <c r="P18" i="1" s="1"/>
  <c r="N50" i="1"/>
  <c r="O50" i="1" s="1"/>
  <c r="P50" i="1" s="1"/>
  <c r="N43" i="1"/>
  <c r="O43" i="1" s="1"/>
  <c r="P43" i="1" s="1"/>
  <c r="M30" i="1"/>
  <c r="N30" i="1" s="1"/>
  <c r="O30" i="1" s="1"/>
  <c r="P30" i="1" s="1"/>
  <c r="M34" i="1"/>
  <c r="N34" i="1" s="1"/>
  <c r="O34" i="1" s="1"/>
  <c r="P34" i="1" s="1"/>
  <c r="M22" i="1"/>
  <c r="N22" i="1" s="1"/>
  <c r="O22" i="1" s="1"/>
  <c r="P22" i="1" s="1"/>
  <c r="M28" i="1"/>
  <c r="N28" i="1" s="1"/>
  <c r="O28" i="1" s="1"/>
  <c r="P28" i="1" s="1"/>
  <c r="M25" i="1"/>
  <c r="N25" i="1" s="1"/>
  <c r="O25" i="1" s="1"/>
  <c r="P25" i="1" s="1"/>
  <c r="M10" i="1"/>
  <c r="N10" i="1" s="1"/>
  <c r="O10" i="1" s="1"/>
  <c r="P10" i="1" s="1"/>
  <c r="Q42" i="1" l="1"/>
  <c r="R42" i="1" s="1"/>
  <c r="S42" i="1" s="1"/>
  <c r="Q10" i="1"/>
  <c r="R10" i="1" s="1"/>
  <c r="S10" i="1" s="1"/>
  <c r="Q24" i="1"/>
  <c r="R24" i="1" s="1"/>
  <c r="S24" i="1" s="1"/>
  <c r="Q39" i="1"/>
  <c r="R39" i="1" s="1"/>
  <c r="S39" i="1" s="1"/>
  <c r="Q41" i="1"/>
  <c r="R41" i="1" s="1"/>
  <c r="S41" i="1" s="1"/>
  <c r="Q29" i="1"/>
  <c r="R29" i="1" s="1"/>
  <c r="S29" i="1" s="1"/>
  <c r="Q33" i="1"/>
  <c r="R33" i="1" s="1"/>
  <c r="S33" i="1" s="1"/>
  <c r="Q31" i="1"/>
  <c r="R31" i="1" s="1"/>
  <c r="S31" i="1" s="1"/>
  <c r="Q37" i="1"/>
  <c r="R37" i="1" s="1"/>
  <c r="S37" i="1" s="1"/>
  <c r="Q30" i="1"/>
  <c r="R30" i="1" s="1"/>
  <c r="S30" i="1" s="1"/>
  <c r="Q21" i="1"/>
  <c r="R21" i="1" s="1"/>
  <c r="S21" i="1" s="1"/>
  <c r="Q14" i="1"/>
  <c r="R14" i="1" s="1"/>
  <c r="S14" i="1" s="1"/>
  <c r="Q28" i="1"/>
  <c r="R28" i="1" s="1"/>
  <c r="S28" i="1" s="1"/>
  <c r="Q16" i="1"/>
  <c r="R16" i="1" s="1"/>
  <c r="S16" i="1" s="1"/>
  <c r="Q23" i="1"/>
  <c r="R23" i="1" s="1"/>
  <c r="S23" i="1" s="1"/>
  <c r="Q45" i="1"/>
  <c r="R45" i="1" s="1"/>
  <c r="S45" i="1" s="1"/>
  <c r="Q22" i="1"/>
  <c r="R22" i="1" s="1"/>
  <c r="S22" i="1" s="1"/>
  <c r="Q43" i="1"/>
  <c r="R43" i="1" s="1"/>
  <c r="S43" i="1" s="1"/>
  <c r="Q46" i="1"/>
  <c r="R46" i="1" s="1"/>
  <c r="S46" i="1" s="1"/>
  <c r="Q48" i="1"/>
  <c r="R48" i="1" s="1"/>
  <c r="S48" i="1" s="1"/>
  <c r="Q13" i="1"/>
  <c r="R13" i="1" s="1"/>
  <c r="S13" i="1" s="1"/>
  <c r="Q40" i="1"/>
  <c r="R40" i="1" s="1"/>
  <c r="S40" i="1" s="1"/>
  <c r="Q15" i="1"/>
  <c r="R15" i="1" s="1"/>
  <c r="S15" i="1" s="1"/>
  <c r="Q32" i="1"/>
  <c r="R32" i="1" s="1"/>
  <c r="S32" i="1" s="1"/>
  <c r="Q25" i="1"/>
  <c r="R25" i="1" s="1"/>
  <c r="S25" i="1" s="1"/>
  <c r="Q36" i="1"/>
  <c r="R36" i="1" s="1"/>
  <c r="S36" i="1" s="1"/>
  <c r="Q35" i="1"/>
  <c r="R35" i="1" s="1"/>
  <c r="S35" i="1" s="1"/>
  <c r="Q50" i="1"/>
  <c r="R50" i="1" s="1"/>
  <c r="S50" i="1" s="1"/>
  <c r="Q12" i="1"/>
  <c r="R12" i="1" s="1"/>
  <c r="S12" i="1" s="1"/>
  <c r="Q18" i="1"/>
  <c r="R18" i="1" s="1"/>
  <c r="S18" i="1" s="1"/>
  <c r="Q26" i="1"/>
  <c r="R26" i="1" s="1"/>
  <c r="S26" i="1" s="1"/>
  <c r="Q20" i="1"/>
  <c r="R20" i="1" s="1"/>
  <c r="S20" i="1" s="1"/>
  <c r="Q9" i="1"/>
  <c r="R9" i="1" s="1"/>
  <c r="S9" i="1" s="1"/>
  <c r="Q34" i="1"/>
  <c r="R34" i="1" s="1"/>
  <c r="S34" i="1" s="1"/>
  <c r="Q44" i="1"/>
  <c r="R44" i="1" s="1"/>
  <c r="S44" i="1" s="1"/>
  <c r="Q8" i="1"/>
  <c r="R8" i="1" s="1"/>
  <c r="S8" i="1" s="1"/>
  <c r="Q11" i="1"/>
  <c r="R11" i="1" s="1"/>
  <c r="S11" i="1" s="1"/>
  <c r="Q49" i="1"/>
  <c r="R49" i="1" s="1"/>
  <c r="S49" i="1" s="1"/>
  <c r="Q19" i="1"/>
  <c r="R19" i="1" s="1"/>
  <c r="S19" i="1" s="1"/>
  <c r="Q47" i="1"/>
  <c r="R47" i="1" s="1"/>
  <c r="S47" i="1" s="1"/>
</calcChain>
</file>

<file path=xl/sharedStrings.xml><?xml version="1.0" encoding="utf-8"?>
<sst xmlns="http://schemas.openxmlformats.org/spreadsheetml/2006/main" count="99" uniqueCount="60">
  <si>
    <t>RaceID</t>
  </si>
  <si>
    <t>Time</t>
  </si>
  <si>
    <t>Track</t>
  </si>
  <si>
    <t>RN</t>
  </si>
  <si>
    <t>TN</t>
  </si>
  <si>
    <t>Horse</t>
  </si>
  <si>
    <t>Rating</t>
  </si>
  <si>
    <t>Rank</t>
  </si>
  <si>
    <t>Average</t>
  </si>
  <si>
    <t>Margin</t>
  </si>
  <si>
    <t>NormRating</t>
  </si>
  <si>
    <t>EXP</t>
  </si>
  <si>
    <t>SUM</t>
  </si>
  <si>
    <t>PROB</t>
  </si>
  <si>
    <t>PRICE</t>
  </si>
  <si>
    <t>PROB_TRANS</t>
  </si>
  <si>
    <t>MODEL_SUM</t>
  </si>
  <si>
    <t>RAW_PROB</t>
  </si>
  <si>
    <t>Price</t>
  </si>
  <si>
    <t xml:space="preserve">Cohens Pan          </t>
  </si>
  <si>
    <t xml:space="preserve">Rightful Heir       </t>
  </si>
  <si>
    <t>Northam</t>
  </si>
  <si>
    <t xml:space="preserve">Pulling Rank        </t>
  </si>
  <si>
    <t xml:space="preserve">Ampitup Black       </t>
  </si>
  <si>
    <t xml:space="preserve">Elusive Pro         </t>
  </si>
  <si>
    <t xml:space="preserve">Cosmic Chaos        </t>
  </si>
  <si>
    <t xml:space="preserve">Jolly Odd           </t>
  </si>
  <si>
    <t xml:space="preserve">Secret Identity     </t>
  </si>
  <si>
    <t xml:space="preserve">Musqueam            </t>
  </si>
  <si>
    <t xml:space="preserve">Roman Fortuna       </t>
  </si>
  <si>
    <t xml:space="preserve">Keytrade            </t>
  </si>
  <si>
    <t xml:space="preserve">War Warrior         </t>
  </si>
  <si>
    <t xml:space="preserve">Without Reg         </t>
  </si>
  <si>
    <t xml:space="preserve">Fiorucci Mama       </t>
  </si>
  <si>
    <t xml:space="preserve">Sun Chacen          </t>
  </si>
  <si>
    <t xml:space="preserve">Choice Command      </t>
  </si>
  <si>
    <t xml:space="preserve">Astarba             </t>
  </si>
  <si>
    <t xml:space="preserve">Pyro                </t>
  </si>
  <si>
    <t xml:space="preserve">Call Again          </t>
  </si>
  <si>
    <t xml:space="preserve">Savanik             </t>
  </si>
  <si>
    <t xml:space="preserve">Surveillance        </t>
  </si>
  <si>
    <t xml:space="preserve">Annihilator         </t>
  </si>
  <si>
    <t xml:space="preserve">Mystical Babe       </t>
  </si>
  <si>
    <t xml:space="preserve">My Fair Balentine   </t>
  </si>
  <si>
    <t xml:space="preserve">Nevarda             </t>
  </si>
  <si>
    <t xml:space="preserve">Golden Bonney       </t>
  </si>
  <si>
    <t xml:space="preserve">Lukes Choice        </t>
  </si>
  <si>
    <t xml:space="preserve">Playing Up          </t>
  </si>
  <si>
    <t xml:space="preserve">Crezee              </t>
  </si>
  <si>
    <t xml:space="preserve">Decoy Noxious       </t>
  </si>
  <si>
    <t xml:space="preserve">Special Picture     </t>
  </si>
  <si>
    <t xml:space="preserve">Blaiszen Cazah      </t>
  </si>
  <si>
    <t xml:space="preserve">Long Knife Brother  </t>
  </si>
  <si>
    <t xml:space="preserve">Missalfie           </t>
  </si>
  <si>
    <t xml:space="preserve">Universal Vain      </t>
  </si>
  <si>
    <t xml:space="preserve">Gilt Dragon         </t>
  </si>
  <si>
    <t xml:space="preserve">Riding Hood Fame    </t>
  </si>
  <si>
    <t xml:space="preserve">Al Capitano         </t>
  </si>
  <si>
    <t xml:space="preserve">Eugenio             </t>
  </si>
  <si>
    <t xml:space="preserve">Xcavate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</si>
</sst>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8" fillId="0" borderId="11" xfId="0" applyFont="1" applyBorder="1" applyAlignment="1">
      <alignment horizontal="center"/>
    </xf>
    <xf numFmtId="2" fontId="18" fillId="0" borderId="11" xfId="0" applyNumberFormat="1" applyFont="1" applyBorder="1" applyAlignment="1">
      <alignment horizontal="center"/>
    </xf>
    <xf numFmtId="2" fontId="18" fillId="0" borderId="11" xfId="43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20" fontId="18" fillId="0" borderId="11" xfId="0" applyNumberFormat="1" applyFont="1" applyBorder="1" applyAlignment="1">
      <alignment horizontal="center"/>
    </xf>
    <xf numFmtId="2" fontId="18" fillId="0" borderId="11" xfId="1" applyNumberFormat="1" applyFont="1" applyBorder="1" applyAlignment="1">
      <alignment horizontal="center"/>
    </xf>
    <xf numFmtId="164" fontId="18" fillId="0" borderId="11" xfId="1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16" fillId="0" borderId="0" xfId="43" applyNumberFormat="1" applyFont="1" applyAlignment="1">
      <alignment horizontal="center"/>
    </xf>
    <xf numFmtId="0" fontId="16" fillId="0" borderId="0" xfId="0" applyFont="1" applyAlignment="1">
      <alignment horizontal="center"/>
    </xf>
  </cellXfs>
  <cellStyles count="52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1 2" xfId="46" xr:uid="{00000000-0005-0000-0000-00000D000000}"/>
    <cellStyle name="60% - Accent2" xfId="26" builtinId="36" customBuiltin="1"/>
    <cellStyle name="60% - Accent2 2" xfId="47" xr:uid="{00000000-0005-0000-0000-00000F000000}"/>
    <cellStyle name="60% - Accent3" xfId="30" builtinId="40" customBuiltin="1"/>
    <cellStyle name="60% - Accent3 2" xfId="48" xr:uid="{00000000-0005-0000-0000-000011000000}"/>
    <cellStyle name="60% - Accent4" xfId="34" builtinId="44" customBuiltin="1"/>
    <cellStyle name="60% - Accent4 2" xfId="49" xr:uid="{00000000-0005-0000-0000-000013000000}"/>
    <cellStyle name="60% - Accent5" xfId="38" builtinId="48" customBuiltin="1"/>
    <cellStyle name="60% - Accent5 2" xfId="50" xr:uid="{00000000-0005-0000-0000-000015000000}"/>
    <cellStyle name="60% - Accent6" xfId="42" builtinId="52" customBuiltin="1"/>
    <cellStyle name="60% - Accent6 2" xfId="51" xr:uid="{00000000-0005-0000-0000-000017000000}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Currency 2" xfId="44" xr:uid="{00000000-0005-0000-0000-000022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eutral 2" xfId="45" xr:uid="{00000000-0005-0000-0000-00002C000000}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championbets.com.au/bet/mz8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45720</xdr:colOff>
      <xdr:row>6</xdr:row>
      <xdr:rowOff>2140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2C9D86-636A-09B9-39A8-EDE8E1E13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04660" cy="1099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7:S50"/>
  <sheetViews>
    <sheetView tabSelected="1" topLeftCell="B1" zoomScaleNormal="100" workbookViewId="0">
      <pane ySplit="7" topLeftCell="A8" activePane="bottomLeft" state="frozen"/>
      <selection activeCell="B1" sqref="B1"/>
      <selection pane="bottomLeft" activeCell="U16" sqref="U16"/>
    </sheetView>
  </sheetViews>
  <sheetFormatPr defaultColWidth="8.88671875" defaultRowHeight="14.4" x14ac:dyDescent="0.3"/>
  <cols>
    <col min="1" max="1" width="10.33203125" style="9" hidden="1" customWidth="1"/>
    <col min="2" max="2" width="8.44140625" style="9" bestFit="1" customWidth="1"/>
    <col min="3" max="3" width="17.5546875" style="9" bestFit="1" customWidth="1"/>
    <col min="4" max="4" width="6.44140625" style="9" bestFit="1" customWidth="1"/>
    <col min="5" max="5" width="6.33203125" style="9" bestFit="1" customWidth="1"/>
    <col min="6" max="6" width="24.88671875" style="9" bestFit="1" customWidth="1"/>
    <col min="7" max="7" width="12.5546875" style="10" customWidth="1"/>
    <col min="8" max="8" width="8" style="10" bestFit="1" customWidth="1"/>
    <col min="9" max="9" width="10.88671875" style="10" hidden="1" customWidth="1"/>
    <col min="10" max="10" width="9.44140625" style="10" hidden="1" customWidth="1"/>
    <col min="11" max="11" width="14" style="10" hidden="1" customWidth="1"/>
    <col min="12" max="13" width="7.44140625" style="10" hidden="1" customWidth="1"/>
    <col min="14" max="14" width="8.44140625" style="11" hidden="1" customWidth="1"/>
    <col min="15" max="15" width="8.88671875" style="10" hidden="1" customWidth="1"/>
    <col min="16" max="16" width="16" style="10" hidden="1" customWidth="1"/>
    <col min="17" max="17" width="15" style="10" hidden="1" customWidth="1"/>
    <col min="18" max="18" width="14" style="10" hidden="1" customWidth="1"/>
    <col min="19" max="19" width="14.33203125" style="12" bestFit="1" customWidth="1"/>
    <col min="20" max="16384" width="8.88671875" style="8"/>
  </cols>
  <sheetData>
    <row r="7" spans="1:19" s="4" customFormat="1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2" t="s">
        <v>7</v>
      </c>
      <c r="I7" s="2" t="s">
        <v>8</v>
      </c>
      <c r="J7" s="2" t="s">
        <v>9</v>
      </c>
      <c r="K7" s="2" t="s">
        <v>10</v>
      </c>
      <c r="L7" s="2" t="s">
        <v>11</v>
      </c>
      <c r="M7" s="2" t="s">
        <v>12</v>
      </c>
      <c r="N7" s="3" t="s">
        <v>13</v>
      </c>
      <c r="O7" s="2" t="s">
        <v>14</v>
      </c>
      <c r="P7" s="2" t="s">
        <v>15</v>
      </c>
      <c r="Q7" s="2" t="s">
        <v>16</v>
      </c>
      <c r="R7" s="2" t="s">
        <v>17</v>
      </c>
      <c r="S7" s="1" t="s">
        <v>18</v>
      </c>
    </row>
    <row r="8" spans="1:19" x14ac:dyDescent="0.3">
      <c r="A8" s="1">
        <v>26</v>
      </c>
      <c r="B8" s="5">
        <v>0.7402777777777777</v>
      </c>
      <c r="C8" s="1" t="s">
        <v>21</v>
      </c>
      <c r="D8" s="1">
        <v>4</v>
      </c>
      <c r="E8" s="1">
        <v>7</v>
      </c>
      <c r="F8" s="1" t="s">
        <v>27</v>
      </c>
      <c r="G8" s="1">
        <v>84.74</v>
      </c>
      <c r="H8" s="1">
        <f>1+COUNTIFS(A:A,A8,G:G,"&gt;"&amp;G8)</f>
        <v>1</v>
      </c>
      <c r="I8" s="2">
        <f>AVERAGEIF(A:A,A8,G:G)</f>
        <v>44.887777777777778</v>
      </c>
      <c r="J8" s="2">
        <f t="shared" ref="J8:J12" si="0">G8-I8</f>
        <v>39.852222222222217</v>
      </c>
      <c r="K8" s="2">
        <f t="shared" ref="K8:K12" si="1">90+J8</f>
        <v>129.85222222222222</v>
      </c>
      <c r="L8" s="2">
        <f t="shared" ref="L8:L12" si="2">EXP(0.06*K8)</f>
        <v>2419.0576278540998</v>
      </c>
      <c r="M8" s="2">
        <f>SUMIF(A:A,A8,L:L)</f>
        <v>4033.5081305281519</v>
      </c>
      <c r="N8" s="3">
        <f t="shared" ref="N8:N12" si="3">L8/M8</f>
        <v>0.59974036237714135</v>
      </c>
      <c r="O8" s="6">
        <f t="shared" ref="O8:O12" si="4">1/N8</f>
        <v>1.6673881945120095</v>
      </c>
      <c r="P8" s="3">
        <f t="shared" ref="P8:P12" si="5">IF(O8&gt;21,"",N8)</f>
        <v>0.59974036237714135</v>
      </c>
      <c r="Q8" s="3">
        <f>IF(ISNUMBER(P8),SUMIF(A:A,A8,P:P),"")</f>
        <v>0.85624653622456148</v>
      </c>
      <c r="R8" s="3">
        <f t="shared" ref="R8:R12" si="6">IFERROR(P8*(1/Q8),"")</f>
        <v>0.70042953402365871</v>
      </c>
      <c r="S8" s="7">
        <f t="shared" ref="S8:S12" si="7">IFERROR(1/R8,"")</f>
        <v>1.4276953660926333</v>
      </c>
    </row>
    <row r="9" spans="1:19" x14ac:dyDescent="0.3">
      <c r="A9" s="1">
        <v>26</v>
      </c>
      <c r="B9" s="5">
        <v>0.7402777777777777</v>
      </c>
      <c r="C9" s="1" t="s">
        <v>21</v>
      </c>
      <c r="D9" s="1">
        <v>4</v>
      </c>
      <c r="E9" s="1">
        <v>1</v>
      </c>
      <c r="F9" s="1" t="s">
        <v>22</v>
      </c>
      <c r="G9" s="1">
        <v>54.51</v>
      </c>
      <c r="H9" s="1">
        <f>1+COUNTIFS(A:A,A9,G:G,"&gt;"&amp;G9)</f>
        <v>2</v>
      </c>
      <c r="I9" s="2">
        <f>AVERAGEIF(A:A,A9,G:G)</f>
        <v>44.887777777777778</v>
      </c>
      <c r="J9" s="2">
        <f t="shared" si="0"/>
        <v>9.62222222222222</v>
      </c>
      <c r="K9" s="2">
        <f t="shared" si="1"/>
        <v>99.62222222222222</v>
      </c>
      <c r="L9" s="2">
        <f t="shared" si="2"/>
        <v>394.38726526815344</v>
      </c>
      <c r="M9" s="2">
        <f>SUMIF(A:A,A9,L:L)</f>
        <v>4033.5081305281519</v>
      </c>
      <c r="N9" s="3">
        <f t="shared" si="3"/>
        <v>9.7777729089766813E-2</v>
      </c>
      <c r="O9" s="6">
        <f t="shared" si="4"/>
        <v>10.227277819900378</v>
      </c>
      <c r="P9" s="3">
        <f t="shared" si="5"/>
        <v>9.7777729089766813E-2</v>
      </c>
      <c r="Q9" s="3">
        <f>IF(ISNUMBER(P9),SUMIF(A:A,A9,P:P),"")</f>
        <v>0.85624653622456148</v>
      </c>
      <c r="R9" s="3">
        <f t="shared" si="6"/>
        <v>0.11419343022501099</v>
      </c>
      <c r="S9" s="7">
        <f t="shared" si="7"/>
        <v>8.757071208295983</v>
      </c>
    </row>
    <row r="10" spans="1:19" x14ac:dyDescent="0.3">
      <c r="A10" s="1">
        <v>26</v>
      </c>
      <c r="B10" s="5">
        <v>0.7402777777777777</v>
      </c>
      <c r="C10" s="1" t="s">
        <v>21</v>
      </c>
      <c r="D10" s="1">
        <v>4</v>
      </c>
      <c r="E10" s="1">
        <v>4</v>
      </c>
      <c r="F10" s="1" t="s">
        <v>24</v>
      </c>
      <c r="G10" s="1">
        <v>53.17</v>
      </c>
      <c r="H10" s="1">
        <f>1+COUNTIFS(A:A,A10,G:G,"&gt;"&amp;G10)</f>
        <v>3</v>
      </c>
      <c r="I10" s="2">
        <f>AVERAGEIF(A:A,A10,G:G)</f>
        <v>44.887777777777778</v>
      </c>
      <c r="J10" s="2">
        <f t="shared" si="0"/>
        <v>8.2822222222222237</v>
      </c>
      <c r="K10" s="2">
        <f t="shared" si="1"/>
        <v>98.282222222222231</v>
      </c>
      <c r="L10" s="2">
        <f t="shared" si="2"/>
        <v>363.91973436454828</v>
      </c>
      <c r="M10" s="2">
        <f>SUMIF(A:A,A10,L:L)</f>
        <v>4033.5081305281519</v>
      </c>
      <c r="N10" s="3">
        <f t="shared" si="3"/>
        <v>9.0224123167168685E-2</v>
      </c>
      <c r="O10" s="6">
        <f t="shared" si="4"/>
        <v>11.083510317381352</v>
      </c>
      <c r="P10" s="3">
        <f t="shared" si="5"/>
        <v>9.0224123167168685E-2</v>
      </c>
      <c r="Q10" s="3">
        <f>IF(ISNUMBER(P10),SUMIF(A:A,A10,P:P),"")</f>
        <v>0.85624653622456148</v>
      </c>
      <c r="R10" s="3">
        <f t="shared" si="6"/>
        <v>0.10537166499381467</v>
      </c>
      <c r="S10" s="7">
        <f t="shared" si="7"/>
        <v>9.4902173184669714</v>
      </c>
    </row>
    <row r="11" spans="1:19" x14ac:dyDescent="0.3">
      <c r="A11" s="1">
        <v>26</v>
      </c>
      <c r="B11" s="5">
        <v>0.7402777777777777</v>
      </c>
      <c r="C11" s="1" t="s">
        <v>21</v>
      </c>
      <c r="D11" s="1">
        <v>4</v>
      </c>
      <c r="E11" s="1">
        <v>8</v>
      </c>
      <c r="F11" s="1" t="s">
        <v>28</v>
      </c>
      <c r="G11" s="1">
        <v>48.58</v>
      </c>
      <c r="H11" s="1">
        <f>1+COUNTIFS(A:A,A11,G:G,"&gt;"&amp;G11)</f>
        <v>4</v>
      </c>
      <c r="I11" s="2">
        <f>AVERAGEIF(A:A,A11,G:G)</f>
        <v>44.887777777777778</v>
      </c>
      <c r="J11" s="2">
        <f t="shared" si="0"/>
        <v>3.6922222222222203</v>
      </c>
      <c r="K11" s="2">
        <f t="shared" si="1"/>
        <v>93.692222222222227</v>
      </c>
      <c r="L11" s="2">
        <f t="shared" si="2"/>
        <v>276.31273811153511</v>
      </c>
      <c r="M11" s="2">
        <f>SUMIF(A:A,A11,L:L)</f>
        <v>4033.5081305281519</v>
      </c>
      <c r="N11" s="3">
        <f t="shared" si="3"/>
        <v>6.8504321590484668E-2</v>
      </c>
      <c r="O11" s="6">
        <f t="shared" si="4"/>
        <v>14.597619198069705</v>
      </c>
      <c r="P11" s="3">
        <f t="shared" si="5"/>
        <v>6.8504321590484668E-2</v>
      </c>
      <c r="Q11" s="3">
        <f>IF(ISNUMBER(P11),SUMIF(A:A,A11,P:P),"")</f>
        <v>0.85624653622456148</v>
      </c>
      <c r="R11" s="3">
        <f t="shared" si="6"/>
        <v>8.0005370757515737E-2</v>
      </c>
      <c r="S11" s="7">
        <f t="shared" si="7"/>
        <v>12.499160875472345</v>
      </c>
    </row>
    <row r="12" spans="1:19" x14ac:dyDescent="0.3">
      <c r="A12" s="1">
        <v>26</v>
      </c>
      <c r="B12" s="5">
        <v>0.7402777777777777</v>
      </c>
      <c r="C12" s="1" t="s">
        <v>21</v>
      </c>
      <c r="D12" s="1">
        <v>4</v>
      </c>
      <c r="E12" s="1">
        <v>5</v>
      </c>
      <c r="F12" s="1" t="s">
        <v>25</v>
      </c>
      <c r="G12" s="1">
        <v>41.25</v>
      </c>
      <c r="H12" s="1">
        <f>1+COUNTIFS(A:A,A12,G:G,"&gt;"&amp;G12)</f>
        <v>5</v>
      </c>
      <c r="I12" s="2">
        <f>AVERAGEIF(A:A,A12,G:G)</f>
        <v>44.887777777777778</v>
      </c>
      <c r="J12" s="2">
        <f t="shared" si="0"/>
        <v>-3.637777777777778</v>
      </c>
      <c r="K12" s="2">
        <f t="shared" si="1"/>
        <v>86.362222222222215</v>
      </c>
      <c r="L12" s="2">
        <f t="shared" si="2"/>
        <v>177.99106160577347</v>
      </c>
      <c r="M12" s="2">
        <f>SUMIF(A:A,A12,L:L)</f>
        <v>4033.5081305281519</v>
      </c>
      <c r="N12" s="3">
        <f t="shared" si="3"/>
        <v>4.4128102843929838E-2</v>
      </c>
      <c r="O12" s="6">
        <f t="shared" si="4"/>
        <v>22.661295989468481</v>
      </c>
      <c r="P12" s="3" t="str">
        <f t="shared" si="5"/>
        <v/>
      </c>
      <c r="Q12" s="3" t="str">
        <f>IF(ISNUMBER(P12),SUMIF(A:A,A12,P:P),"")</f>
        <v/>
      </c>
      <c r="R12" s="3" t="str">
        <f t="shared" si="6"/>
        <v/>
      </c>
      <c r="S12" s="7" t="str">
        <f t="shared" si="7"/>
        <v/>
      </c>
    </row>
    <row r="13" spans="1:19" x14ac:dyDescent="0.3">
      <c r="A13" s="1">
        <v>26</v>
      </c>
      <c r="B13" s="5">
        <v>0.7402777777777777</v>
      </c>
      <c r="C13" s="1" t="s">
        <v>21</v>
      </c>
      <c r="D13" s="1">
        <v>4</v>
      </c>
      <c r="E13" s="1">
        <v>2</v>
      </c>
      <c r="F13" s="1" t="s">
        <v>23</v>
      </c>
      <c r="G13" s="1">
        <v>35.64</v>
      </c>
      <c r="H13" s="1">
        <f>1+COUNTIFS(A:A,A13,G:G,"&gt;"&amp;G13)</f>
        <v>6</v>
      </c>
      <c r="I13" s="2">
        <f>AVERAGEIF(A:A,A13,G:G)</f>
        <v>44.887777777777778</v>
      </c>
      <c r="J13" s="2">
        <f t="shared" ref="J13:J43" si="8">G13-I13</f>
        <v>-9.2477777777777774</v>
      </c>
      <c r="K13" s="2">
        <f t="shared" ref="K13:K43" si="9">90+J13</f>
        <v>80.75222222222223</v>
      </c>
      <c r="L13" s="2">
        <f t="shared" ref="L13:L43" si="10">EXP(0.06*K13)</f>
        <v>127.12023022785999</v>
      </c>
      <c r="M13" s="2">
        <f>SUMIF(A:A,A13,L:L)</f>
        <v>4033.5081305281519</v>
      </c>
      <c r="N13" s="3">
        <f t="shared" ref="N13:N43" si="11">L13/M13</f>
        <v>3.1516046606112763E-2</v>
      </c>
      <c r="O13" s="6">
        <f t="shared" ref="O13:O43" si="12">1/N13</f>
        <v>31.729868041445364</v>
      </c>
      <c r="P13" s="3" t="str">
        <f t="shared" ref="P13:P43" si="13">IF(O13&gt;21,"",N13)</f>
        <v/>
      </c>
      <c r="Q13" s="3" t="str">
        <f>IF(ISNUMBER(P13),SUMIF(A:A,A13,P:P),"")</f>
        <v/>
      </c>
      <c r="R13" s="3" t="str">
        <f t="shared" ref="R13:R43" si="14">IFERROR(P13*(1/Q13),"")</f>
        <v/>
      </c>
      <c r="S13" s="7" t="str">
        <f t="shared" ref="S13:S43" si="15">IFERROR(1/R13,"")</f>
        <v/>
      </c>
    </row>
    <row r="14" spans="1:19" x14ac:dyDescent="0.3">
      <c r="A14" s="1">
        <v>26</v>
      </c>
      <c r="B14" s="5">
        <v>0.7402777777777777</v>
      </c>
      <c r="C14" s="1" t="s">
        <v>21</v>
      </c>
      <c r="D14" s="1">
        <v>4</v>
      </c>
      <c r="E14" s="1">
        <v>3</v>
      </c>
      <c r="F14" s="1" t="s">
        <v>19</v>
      </c>
      <c r="G14" s="1">
        <v>35.619999999999997</v>
      </c>
      <c r="H14" s="1">
        <f>1+COUNTIFS(A:A,A14,G:G,"&gt;"&amp;G14)</f>
        <v>7</v>
      </c>
      <c r="I14" s="2">
        <f>AVERAGEIF(A:A,A14,G:G)</f>
        <v>44.887777777777778</v>
      </c>
      <c r="J14" s="2">
        <f t="shared" si="8"/>
        <v>-9.2677777777777806</v>
      </c>
      <c r="K14" s="2">
        <f t="shared" si="9"/>
        <v>80.732222222222219</v>
      </c>
      <c r="L14" s="2">
        <f t="shared" si="10"/>
        <v>126.96777744155258</v>
      </c>
      <c r="M14" s="2">
        <f>SUMIF(A:A,A14,L:L)</f>
        <v>4033.5081305281519</v>
      </c>
      <c r="N14" s="3">
        <f t="shared" si="11"/>
        <v>3.1478250032665057E-2</v>
      </c>
      <c r="O14" s="6">
        <f t="shared" si="12"/>
        <v>31.767966737741062</v>
      </c>
      <c r="P14" s="3" t="str">
        <f t="shared" si="13"/>
        <v/>
      </c>
      <c r="Q14" s="3" t="str">
        <f>IF(ISNUMBER(P14),SUMIF(A:A,A14,P:P),"")</f>
        <v/>
      </c>
      <c r="R14" s="3" t="str">
        <f t="shared" si="14"/>
        <v/>
      </c>
      <c r="S14" s="7" t="str">
        <f t="shared" si="15"/>
        <v/>
      </c>
    </row>
    <row r="15" spans="1:19" x14ac:dyDescent="0.3">
      <c r="A15" s="1">
        <v>26</v>
      </c>
      <c r="B15" s="5">
        <v>0.7402777777777777</v>
      </c>
      <c r="C15" s="1" t="s">
        <v>21</v>
      </c>
      <c r="D15" s="1">
        <v>4</v>
      </c>
      <c r="E15" s="1">
        <v>6</v>
      </c>
      <c r="F15" s="1" t="s">
        <v>26</v>
      </c>
      <c r="G15" s="1">
        <v>32.049999999999997</v>
      </c>
      <c r="H15" s="1">
        <f>1+COUNTIFS(A:A,A15,G:G,"&gt;"&amp;G15)</f>
        <v>8</v>
      </c>
      <c r="I15" s="2">
        <f>AVERAGEIF(A:A,A15,G:G)</f>
        <v>44.887777777777778</v>
      </c>
      <c r="J15" s="2">
        <f t="shared" si="8"/>
        <v>-12.837777777777781</v>
      </c>
      <c r="K15" s="2">
        <f t="shared" si="9"/>
        <v>77.162222222222226</v>
      </c>
      <c r="L15" s="2">
        <f t="shared" si="10"/>
        <v>102.4867306713512</v>
      </c>
      <c r="M15" s="2">
        <f>SUMIF(A:A,A15,L:L)</f>
        <v>4033.5081305281519</v>
      </c>
      <c r="N15" s="3">
        <f t="shared" si="11"/>
        <v>2.5408832052591271E-2</v>
      </c>
      <c r="O15" s="6">
        <f t="shared" si="12"/>
        <v>39.356393789773463</v>
      </c>
      <c r="P15" s="3" t="str">
        <f t="shared" si="13"/>
        <v/>
      </c>
      <c r="Q15" s="3" t="str">
        <f>IF(ISNUMBER(P15),SUMIF(A:A,A15,P:P),"")</f>
        <v/>
      </c>
      <c r="R15" s="3" t="str">
        <f t="shared" si="14"/>
        <v/>
      </c>
      <c r="S15" s="7" t="str">
        <f t="shared" si="15"/>
        <v/>
      </c>
    </row>
    <row r="16" spans="1:19" x14ac:dyDescent="0.3">
      <c r="A16" s="1">
        <v>26</v>
      </c>
      <c r="B16" s="5">
        <v>0.7402777777777777</v>
      </c>
      <c r="C16" s="1" t="s">
        <v>21</v>
      </c>
      <c r="D16" s="1">
        <v>4</v>
      </c>
      <c r="E16" s="1">
        <v>9</v>
      </c>
      <c r="F16" s="1" t="s">
        <v>29</v>
      </c>
      <c r="G16" s="1">
        <v>18.43</v>
      </c>
      <c r="H16" s="1">
        <f>1+COUNTIFS(A:A,A16,G:G,"&gt;"&amp;G16)</f>
        <v>9</v>
      </c>
      <c r="I16" s="2">
        <f>AVERAGEIF(A:A,A16,G:G)</f>
        <v>44.887777777777778</v>
      </c>
      <c r="J16" s="2">
        <f t="shared" si="8"/>
        <v>-26.457777777777778</v>
      </c>
      <c r="K16" s="2">
        <f t="shared" si="9"/>
        <v>63.542222222222222</v>
      </c>
      <c r="L16" s="2">
        <f t="shared" si="10"/>
        <v>45.264964983277942</v>
      </c>
      <c r="M16" s="2">
        <f>SUMIF(A:A,A16,L:L)</f>
        <v>4033.5081305281519</v>
      </c>
      <c r="N16" s="3">
        <f t="shared" si="11"/>
        <v>1.1222232240139528E-2</v>
      </c>
      <c r="O16" s="6">
        <f t="shared" si="12"/>
        <v>89.108831344909575</v>
      </c>
      <c r="P16" s="3" t="str">
        <f t="shared" si="13"/>
        <v/>
      </c>
      <c r="Q16" s="3" t="str">
        <f>IF(ISNUMBER(P16),SUMIF(A:A,A16,P:P),"")</f>
        <v/>
      </c>
      <c r="R16" s="3" t="str">
        <f t="shared" si="14"/>
        <v/>
      </c>
      <c r="S16" s="7" t="str">
        <f t="shared" si="15"/>
        <v/>
      </c>
    </row>
    <row r="17" spans="1:19" x14ac:dyDescent="0.3">
      <c r="A17" s="1"/>
      <c r="B17" s="5"/>
      <c r="C17" s="1"/>
      <c r="D17" s="1"/>
      <c r="E17" s="1"/>
      <c r="F17" s="1"/>
      <c r="G17" s="1"/>
      <c r="H17" s="1"/>
      <c r="I17" s="2"/>
      <c r="J17" s="2"/>
      <c r="K17" s="2"/>
      <c r="L17" s="2"/>
      <c r="M17" s="2"/>
      <c r="N17" s="3"/>
      <c r="O17" s="6"/>
      <c r="P17" s="3"/>
      <c r="Q17" s="3"/>
      <c r="R17" s="3"/>
      <c r="S17" s="7"/>
    </row>
    <row r="18" spans="1:19" x14ac:dyDescent="0.3">
      <c r="A18" s="1">
        <v>30</v>
      </c>
      <c r="B18" s="5">
        <v>0.79305555555555562</v>
      </c>
      <c r="C18" s="1" t="s">
        <v>21</v>
      </c>
      <c r="D18" s="1">
        <v>6</v>
      </c>
      <c r="E18" s="1">
        <v>1</v>
      </c>
      <c r="F18" s="1" t="s">
        <v>30</v>
      </c>
      <c r="G18" s="1">
        <v>65.8</v>
      </c>
      <c r="H18" s="1">
        <f>1+COUNTIFS(A:A,A18,G:G,"&gt;"&amp;G18)</f>
        <v>1</v>
      </c>
      <c r="I18" s="2">
        <f>AVERAGEIF(A:A,A18,G:G)</f>
        <v>48.123333333333335</v>
      </c>
      <c r="J18" s="2">
        <f t="shared" si="8"/>
        <v>17.676666666666662</v>
      </c>
      <c r="K18" s="2">
        <f t="shared" si="9"/>
        <v>107.67666666666666</v>
      </c>
      <c r="L18" s="2">
        <f t="shared" si="10"/>
        <v>639.444608257494</v>
      </c>
      <c r="M18" s="2">
        <f>SUMIF(A:A,A18,L:L)</f>
        <v>2711.3010368016789</v>
      </c>
      <c r="N18" s="3">
        <f t="shared" si="11"/>
        <v>0.2358441941997704</v>
      </c>
      <c r="O18" s="6">
        <f t="shared" si="12"/>
        <v>4.240087416156431</v>
      </c>
      <c r="P18" s="3">
        <f t="shared" si="13"/>
        <v>0.2358441941997704</v>
      </c>
      <c r="Q18" s="3">
        <f>IF(ISNUMBER(P18),SUMIF(A:A,A18,P:P),"")</f>
        <v>0.91191075782463327</v>
      </c>
      <c r="R18" s="3">
        <f t="shared" si="14"/>
        <v>0.25862639756808842</v>
      </c>
      <c r="S18" s="7">
        <f t="shared" si="15"/>
        <v>3.866581328909902</v>
      </c>
    </row>
    <row r="19" spans="1:19" x14ac:dyDescent="0.3">
      <c r="A19" s="1">
        <v>30</v>
      </c>
      <c r="B19" s="5">
        <v>0.79305555555555562</v>
      </c>
      <c r="C19" s="1" t="s">
        <v>21</v>
      </c>
      <c r="D19" s="1">
        <v>6</v>
      </c>
      <c r="E19" s="1">
        <v>4</v>
      </c>
      <c r="F19" s="1" t="s">
        <v>33</v>
      </c>
      <c r="G19" s="1">
        <v>65.11</v>
      </c>
      <c r="H19" s="1">
        <f>1+COUNTIFS(A:A,A19,G:G,"&gt;"&amp;G19)</f>
        <v>2</v>
      </c>
      <c r="I19" s="2">
        <f>AVERAGEIF(A:A,A19,G:G)</f>
        <v>48.123333333333335</v>
      </c>
      <c r="J19" s="2">
        <f t="shared" si="8"/>
        <v>16.986666666666665</v>
      </c>
      <c r="K19" s="2">
        <f t="shared" si="9"/>
        <v>106.98666666666666</v>
      </c>
      <c r="L19" s="2">
        <f t="shared" si="10"/>
        <v>613.51210806286338</v>
      </c>
      <c r="M19" s="2">
        <f>SUMIF(A:A,A19,L:L)</f>
        <v>2711.3010368016789</v>
      </c>
      <c r="N19" s="3">
        <f t="shared" si="11"/>
        <v>0.22627959777811252</v>
      </c>
      <c r="O19" s="6">
        <f t="shared" si="12"/>
        <v>4.4193113732710003</v>
      </c>
      <c r="P19" s="3">
        <f t="shared" si="13"/>
        <v>0.22627959777811252</v>
      </c>
      <c r="Q19" s="3">
        <f>IF(ISNUMBER(P19),SUMIF(A:A,A19,P:P),"")</f>
        <v>0.91191075782463327</v>
      </c>
      <c r="R19" s="3">
        <f t="shared" si="14"/>
        <v>0.24813787515557267</v>
      </c>
      <c r="S19" s="7">
        <f t="shared" si="15"/>
        <v>4.0300175834625787</v>
      </c>
    </row>
    <row r="20" spans="1:19" x14ac:dyDescent="0.3">
      <c r="A20" s="1">
        <v>30</v>
      </c>
      <c r="B20" s="5">
        <v>0.79305555555555562</v>
      </c>
      <c r="C20" s="1" t="s">
        <v>21</v>
      </c>
      <c r="D20" s="1">
        <v>6</v>
      </c>
      <c r="E20" s="1">
        <v>3</v>
      </c>
      <c r="F20" s="1" t="s">
        <v>32</v>
      </c>
      <c r="G20" s="1">
        <v>60.27</v>
      </c>
      <c r="H20" s="1">
        <f>1+COUNTIFS(A:A,A20,G:G,"&gt;"&amp;G20)</f>
        <v>3</v>
      </c>
      <c r="I20" s="2">
        <f>AVERAGEIF(A:A,A20,G:G)</f>
        <v>48.123333333333335</v>
      </c>
      <c r="J20" s="2">
        <f t="shared" si="8"/>
        <v>12.146666666666668</v>
      </c>
      <c r="K20" s="2">
        <f t="shared" si="9"/>
        <v>102.14666666666668</v>
      </c>
      <c r="L20" s="2">
        <f t="shared" si="10"/>
        <v>458.88516794887613</v>
      </c>
      <c r="M20" s="2">
        <f>SUMIF(A:A,A20,L:L)</f>
        <v>2711.3010368016789</v>
      </c>
      <c r="N20" s="3">
        <f t="shared" si="11"/>
        <v>0.16924906593558825</v>
      </c>
      <c r="O20" s="6">
        <f t="shared" si="12"/>
        <v>5.9084521056120556</v>
      </c>
      <c r="P20" s="3">
        <f t="shared" si="13"/>
        <v>0.16924906593558825</v>
      </c>
      <c r="Q20" s="3">
        <f>IF(ISNUMBER(P20),SUMIF(A:A,A20,P:P),"")</f>
        <v>0.91191075782463327</v>
      </c>
      <c r="R20" s="3">
        <f t="shared" si="14"/>
        <v>0.18559827755440955</v>
      </c>
      <c r="S20" s="7">
        <f t="shared" si="15"/>
        <v>5.38798103719924</v>
      </c>
    </row>
    <row r="21" spans="1:19" x14ac:dyDescent="0.3">
      <c r="A21" s="1">
        <v>30</v>
      </c>
      <c r="B21" s="5">
        <v>0.79305555555555562</v>
      </c>
      <c r="C21" s="1" t="s">
        <v>21</v>
      </c>
      <c r="D21" s="1">
        <v>6</v>
      </c>
      <c r="E21" s="1">
        <v>2</v>
      </c>
      <c r="F21" s="1" t="s">
        <v>31</v>
      </c>
      <c r="G21" s="1">
        <v>56.07</v>
      </c>
      <c r="H21" s="1">
        <f>1+COUNTIFS(A:A,A21,G:G,"&gt;"&amp;G21)</f>
        <v>4</v>
      </c>
      <c r="I21" s="2">
        <f>AVERAGEIF(A:A,A21,G:G)</f>
        <v>48.123333333333335</v>
      </c>
      <c r="J21" s="2">
        <f t="shared" si="8"/>
        <v>7.9466666666666654</v>
      </c>
      <c r="K21" s="2">
        <f t="shared" si="9"/>
        <v>97.946666666666658</v>
      </c>
      <c r="L21" s="2">
        <f t="shared" si="10"/>
        <v>356.66608216614833</v>
      </c>
      <c r="M21" s="2">
        <f>SUMIF(A:A,A21,L:L)</f>
        <v>2711.3010368016789</v>
      </c>
      <c r="N21" s="3">
        <f t="shared" si="11"/>
        <v>0.13154794592152</v>
      </c>
      <c r="O21" s="6">
        <f t="shared" si="12"/>
        <v>7.6017910655677481</v>
      </c>
      <c r="P21" s="3">
        <f t="shared" si="13"/>
        <v>0.13154794592152</v>
      </c>
      <c r="Q21" s="3">
        <f>IF(ISNUMBER(P21),SUMIF(A:A,A21,P:P),"")</f>
        <v>0.91191075782463327</v>
      </c>
      <c r="R21" s="3">
        <f t="shared" si="14"/>
        <v>0.14425528462382453</v>
      </c>
      <c r="S21" s="7">
        <f t="shared" si="15"/>
        <v>6.9321550514264114</v>
      </c>
    </row>
    <row r="22" spans="1:19" x14ac:dyDescent="0.3">
      <c r="A22" s="1">
        <v>30</v>
      </c>
      <c r="B22" s="5">
        <v>0.79305555555555562</v>
      </c>
      <c r="C22" s="1" t="s">
        <v>21</v>
      </c>
      <c r="D22" s="1">
        <v>6</v>
      </c>
      <c r="E22" s="1">
        <v>5</v>
      </c>
      <c r="F22" s="1" t="s">
        <v>34</v>
      </c>
      <c r="G22" s="1">
        <v>47.23</v>
      </c>
      <c r="H22" s="1">
        <f>1+COUNTIFS(A:A,A22,G:G,"&gt;"&amp;G22)</f>
        <v>5</v>
      </c>
      <c r="I22" s="2">
        <f>AVERAGEIF(A:A,A22,G:G)</f>
        <v>48.123333333333335</v>
      </c>
      <c r="J22" s="2">
        <f t="shared" si="8"/>
        <v>-0.89333333333333798</v>
      </c>
      <c r="K22" s="2">
        <f t="shared" si="9"/>
        <v>89.106666666666655</v>
      </c>
      <c r="L22" s="2">
        <f t="shared" si="10"/>
        <v>209.85147109990714</v>
      </c>
      <c r="M22" s="2">
        <f>SUMIF(A:A,A22,L:L)</f>
        <v>2711.3010368016789</v>
      </c>
      <c r="N22" s="3">
        <f t="shared" si="11"/>
        <v>7.7398809004054145E-2</v>
      </c>
      <c r="O22" s="6">
        <f t="shared" si="12"/>
        <v>12.920095449370804</v>
      </c>
      <c r="P22" s="3">
        <f t="shared" si="13"/>
        <v>7.7398809004054145E-2</v>
      </c>
      <c r="Q22" s="3">
        <f>IF(ISNUMBER(P22),SUMIF(A:A,A22,P:P),"")</f>
        <v>0.91191075782463327</v>
      </c>
      <c r="R22" s="3">
        <f t="shared" si="14"/>
        <v>8.4875420472820512E-2</v>
      </c>
      <c r="S22" s="7">
        <f t="shared" si="15"/>
        <v>11.781974032402326</v>
      </c>
    </row>
    <row r="23" spans="1:19" x14ac:dyDescent="0.3">
      <c r="A23" s="1">
        <v>30</v>
      </c>
      <c r="B23" s="5">
        <v>0.79305555555555562</v>
      </c>
      <c r="C23" s="1" t="s">
        <v>21</v>
      </c>
      <c r="D23" s="1">
        <v>6</v>
      </c>
      <c r="E23" s="1">
        <v>6</v>
      </c>
      <c r="F23" s="1" t="s">
        <v>35</v>
      </c>
      <c r="G23" s="1">
        <v>45.93</v>
      </c>
      <c r="H23" s="1">
        <f>1+COUNTIFS(A:A,A23,G:G,"&gt;"&amp;G23)</f>
        <v>6</v>
      </c>
      <c r="I23" s="2">
        <f>AVERAGEIF(A:A,A23,G:G)</f>
        <v>48.123333333333335</v>
      </c>
      <c r="J23" s="2">
        <f t="shared" si="8"/>
        <v>-2.1933333333333351</v>
      </c>
      <c r="K23" s="2">
        <f t="shared" si="9"/>
        <v>87.806666666666672</v>
      </c>
      <c r="L23" s="2">
        <f t="shared" si="10"/>
        <v>194.10514562524384</v>
      </c>
      <c r="M23" s="2">
        <f>SUMIF(A:A,A23,L:L)</f>
        <v>2711.3010368016789</v>
      </c>
      <c r="N23" s="3">
        <f t="shared" si="11"/>
        <v>7.1591144985587912E-2</v>
      </c>
      <c r="O23" s="6">
        <f t="shared" si="12"/>
        <v>13.968207942494997</v>
      </c>
      <c r="P23" s="3">
        <f t="shared" si="13"/>
        <v>7.1591144985587912E-2</v>
      </c>
      <c r="Q23" s="3">
        <f>IF(ISNUMBER(P23),SUMIF(A:A,A23,P:P),"")</f>
        <v>0.91191075782463327</v>
      </c>
      <c r="R23" s="3">
        <f t="shared" si="14"/>
        <v>7.8506744625284244E-2</v>
      </c>
      <c r="S23" s="7">
        <f t="shared" si="15"/>
        <v>12.737759090292675</v>
      </c>
    </row>
    <row r="24" spans="1:19" x14ac:dyDescent="0.3">
      <c r="A24" s="1">
        <v>30</v>
      </c>
      <c r="B24" s="5">
        <v>0.79305555555555562</v>
      </c>
      <c r="C24" s="1" t="s">
        <v>21</v>
      </c>
      <c r="D24" s="1">
        <v>6</v>
      </c>
      <c r="E24" s="1">
        <v>8</v>
      </c>
      <c r="F24" s="1" t="s">
        <v>20</v>
      </c>
      <c r="G24" s="1">
        <v>33.81</v>
      </c>
      <c r="H24" s="1">
        <f>1+COUNTIFS(A:A,A24,G:G,"&gt;"&amp;G24)</f>
        <v>7</v>
      </c>
      <c r="I24" s="2">
        <f>AVERAGEIF(A:A,A24,G:G)</f>
        <v>48.123333333333335</v>
      </c>
      <c r="J24" s="2">
        <f t="shared" si="8"/>
        <v>-14.313333333333333</v>
      </c>
      <c r="K24" s="2">
        <f t="shared" si="9"/>
        <v>75.686666666666667</v>
      </c>
      <c r="L24" s="2">
        <f t="shared" si="10"/>
        <v>93.80329656398446</v>
      </c>
      <c r="M24" s="2">
        <f>SUMIF(A:A,A24,L:L)</f>
        <v>2711.3010368016789</v>
      </c>
      <c r="N24" s="3">
        <f t="shared" si="11"/>
        <v>3.4597152913214413E-2</v>
      </c>
      <c r="O24" s="6">
        <f t="shared" si="12"/>
        <v>28.904112500484082</v>
      </c>
      <c r="P24" s="3" t="str">
        <f t="shared" si="13"/>
        <v/>
      </c>
      <c r="Q24" s="3" t="str">
        <f>IF(ISNUMBER(P24),SUMIF(A:A,A24,P:P),"")</f>
        <v/>
      </c>
      <c r="R24" s="3" t="str">
        <f t="shared" si="14"/>
        <v/>
      </c>
      <c r="S24" s="7" t="str">
        <f t="shared" si="15"/>
        <v/>
      </c>
    </row>
    <row r="25" spans="1:19" x14ac:dyDescent="0.3">
      <c r="A25" s="1">
        <v>30</v>
      </c>
      <c r="B25" s="5">
        <v>0.79305555555555562</v>
      </c>
      <c r="C25" s="1" t="s">
        <v>21</v>
      </c>
      <c r="D25" s="1">
        <v>6</v>
      </c>
      <c r="E25" s="1">
        <v>7</v>
      </c>
      <c r="F25" s="1" t="s">
        <v>36</v>
      </c>
      <c r="G25" s="1">
        <v>31.03</v>
      </c>
      <c r="H25" s="1">
        <f>1+COUNTIFS(A:A,A25,G:G,"&gt;"&amp;G25)</f>
        <v>8</v>
      </c>
      <c r="I25" s="2">
        <f>AVERAGEIF(A:A,A25,G:G)</f>
        <v>48.123333333333335</v>
      </c>
      <c r="J25" s="2">
        <f t="shared" si="8"/>
        <v>-17.093333333333334</v>
      </c>
      <c r="K25" s="2">
        <f t="shared" si="9"/>
        <v>72.906666666666666</v>
      </c>
      <c r="L25" s="2">
        <f t="shared" si="10"/>
        <v>79.392189944841661</v>
      </c>
      <c r="M25" s="2">
        <f>SUMIF(A:A,A25,L:L)</f>
        <v>2711.3010368016789</v>
      </c>
      <c r="N25" s="3">
        <f t="shared" si="11"/>
        <v>2.9281953153565989E-2</v>
      </c>
      <c r="O25" s="6">
        <f t="shared" si="12"/>
        <v>34.150727403858951</v>
      </c>
      <c r="P25" s="3" t="str">
        <f t="shared" si="13"/>
        <v/>
      </c>
      <c r="Q25" s="3" t="str">
        <f>IF(ISNUMBER(P25),SUMIF(A:A,A25,P:P),"")</f>
        <v/>
      </c>
      <c r="R25" s="3" t="str">
        <f t="shared" si="14"/>
        <v/>
      </c>
      <c r="S25" s="7" t="str">
        <f t="shared" si="15"/>
        <v/>
      </c>
    </row>
    <row r="26" spans="1:19" x14ac:dyDescent="0.3">
      <c r="A26" s="1">
        <v>30</v>
      </c>
      <c r="B26" s="5">
        <v>0.79305555555555562</v>
      </c>
      <c r="C26" s="1" t="s">
        <v>21</v>
      </c>
      <c r="D26" s="1">
        <v>6</v>
      </c>
      <c r="E26" s="1">
        <v>9</v>
      </c>
      <c r="F26" s="1" t="s">
        <v>37</v>
      </c>
      <c r="G26" s="1">
        <v>27.86</v>
      </c>
      <c r="H26" s="1">
        <f>1+COUNTIFS(A:A,A26,G:G,"&gt;"&amp;G26)</f>
        <v>9</v>
      </c>
      <c r="I26" s="2">
        <f>AVERAGEIF(A:A,A26,G:G)</f>
        <v>48.123333333333335</v>
      </c>
      <c r="J26" s="2">
        <f t="shared" si="8"/>
        <v>-20.263333333333335</v>
      </c>
      <c r="K26" s="2">
        <f t="shared" si="9"/>
        <v>69.736666666666665</v>
      </c>
      <c r="L26" s="2">
        <f t="shared" si="10"/>
        <v>65.640967132319844</v>
      </c>
      <c r="M26" s="2">
        <f>SUMIF(A:A,A26,L:L)</f>
        <v>2711.3010368016789</v>
      </c>
      <c r="N26" s="3">
        <f t="shared" si="11"/>
        <v>2.4210136108586317E-2</v>
      </c>
      <c r="O26" s="6">
        <f t="shared" si="12"/>
        <v>41.305013549483597</v>
      </c>
      <c r="P26" s="3" t="str">
        <f t="shared" si="13"/>
        <v/>
      </c>
      <c r="Q26" s="3" t="str">
        <f>IF(ISNUMBER(P26),SUMIF(A:A,A26,P:P),"")</f>
        <v/>
      </c>
      <c r="R26" s="3" t="str">
        <f t="shared" si="14"/>
        <v/>
      </c>
      <c r="S26" s="7" t="str">
        <f t="shared" si="15"/>
        <v/>
      </c>
    </row>
    <row r="27" spans="1:19" x14ac:dyDescent="0.3">
      <c r="A27" s="1"/>
      <c r="B27" s="5"/>
      <c r="C27" s="1"/>
      <c r="D27" s="1"/>
      <c r="E27" s="1"/>
      <c r="F27" s="1"/>
      <c r="G27" s="1"/>
      <c r="H27" s="1"/>
      <c r="I27" s="2"/>
      <c r="J27" s="2"/>
      <c r="K27" s="2"/>
      <c r="L27" s="2"/>
      <c r="M27" s="2"/>
      <c r="N27" s="3"/>
      <c r="O27" s="6"/>
      <c r="P27" s="3"/>
      <c r="Q27" s="3"/>
      <c r="R27" s="3"/>
      <c r="S27" s="7"/>
    </row>
    <row r="28" spans="1:19" x14ac:dyDescent="0.3">
      <c r="A28" s="1">
        <v>31</v>
      </c>
      <c r="B28" s="5">
        <v>0.81736111111111109</v>
      </c>
      <c r="C28" s="1" t="s">
        <v>21</v>
      </c>
      <c r="D28" s="1">
        <v>7</v>
      </c>
      <c r="E28" s="1">
        <v>2</v>
      </c>
      <c r="F28" s="1" t="s">
        <v>39</v>
      </c>
      <c r="G28" s="1">
        <v>74.62</v>
      </c>
      <c r="H28" s="1">
        <f>1+COUNTIFS(A:A,A28,G:G,"&gt;"&amp;G28)</f>
        <v>1</v>
      </c>
      <c r="I28" s="2">
        <f>AVERAGEIF(A:A,A28,G:G)</f>
        <v>48.081000000000003</v>
      </c>
      <c r="J28" s="2">
        <f t="shared" si="8"/>
        <v>26.539000000000001</v>
      </c>
      <c r="K28" s="2">
        <f t="shared" si="9"/>
        <v>116.539</v>
      </c>
      <c r="L28" s="2">
        <f t="shared" si="10"/>
        <v>1088.2650392483504</v>
      </c>
      <c r="M28" s="2">
        <f>SUMIF(A:A,A28,L:L)</f>
        <v>2893.3866077970965</v>
      </c>
      <c r="N28" s="3">
        <f t="shared" si="11"/>
        <v>0.3761215443230761</v>
      </c>
      <c r="O28" s="6">
        <f t="shared" si="12"/>
        <v>2.6587150220276472</v>
      </c>
      <c r="P28" s="3">
        <f t="shared" si="13"/>
        <v>0.3761215443230761</v>
      </c>
      <c r="Q28" s="3">
        <f>IF(ISNUMBER(P28),SUMIF(A:A,A28,P:P),"")</f>
        <v>0.92933516997244403</v>
      </c>
      <c r="R28" s="3">
        <f t="shared" si="14"/>
        <v>0.40472109145963836</v>
      </c>
      <c r="S28" s="7">
        <f t="shared" si="15"/>
        <v>2.4708373769043539</v>
      </c>
    </row>
    <row r="29" spans="1:19" x14ac:dyDescent="0.3">
      <c r="A29" s="1">
        <v>31</v>
      </c>
      <c r="B29" s="5">
        <v>0.81736111111111109</v>
      </c>
      <c r="C29" s="1" t="s">
        <v>21</v>
      </c>
      <c r="D29" s="1">
        <v>7</v>
      </c>
      <c r="E29" s="1">
        <v>3</v>
      </c>
      <c r="F29" s="1" t="s">
        <v>40</v>
      </c>
      <c r="G29" s="1">
        <v>55.62</v>
      </c>
      <c r="H29" s="1">
        <f>1+COUNTIFS(A:A,A29,G:G,"&gt;"&amp;G29)</f>
        <v>2</v>
      </c>
      <c r="I29" s="2">
        <f>AVERAGEIF(A:A,A29,G:G)</f>
        <v>48.081000000000003</v>
      </c>
      <c r="J29" s="2">
        <f t="shared" si="8"/>
        <v>7.5389999999999944</v>
      </c>
      <c r="K29" s="2">
        <f t="shared" si="9"/>
        <v>97.538999999999987</v>
      </c>
      <c r="L29" s="2">
        <f t="shared" si="10"/>
        <v>348.04786032928877</v>
      </c>
      <c r="M29" s="2">
        <f>SUMIF(A:A,A29,L:L)</f>
        <v>2893.3866077970965</v>
      </c>
      <c r="N29" s="3">
        <f t="shared" si="11"/>
        <v>0.1202908243894437</v>
      </c>
      <c r="O29" s="6">
        <f t="shared" si="12"/>
        <v>8.3131860229212666</v>
      </c>
      <c r="P29" s="3">
        <f t="shared" si="13"/>
        <v>0.1202908243894437</v>
      </c>
      <c r="Q29" s="3">
        <f>IF(ISNUMBER(P29),SUMIF(A:A,A29,P:P),"")</f>
        <v>0.92933516997244403</v>
      </c>
      <c r="R29" s="3">
        <f t="shared" si="14"/>
        <v>0.12943750357904832</v>
      </c>
      <c r="S29" s="7">
        <f t="shared" si="15"/>
        <v>7.7257361456240812</v>
      </c>
    </row>
    <row r="30" spans="1:19" x14ac:dyDescent="0.3">
      <c r="A30" s="1">
        <v>31</v>
      </c>
      <c r="B30" s="5">
        <v>0.81736111111111109</v>
      </c>
      <c r="C30" s="1" t="s">
        <v>21</v>
      </c>
      <c r="D30" s="1">
        <v>7</v>
      </c>
      <c r="E30" s="1">
        <v>4</v>
      </c>
      <c r="F30" s="1" t="s">
        <v>41</v>
      </c>
      <c r="G30" s="1">
        <v>51.38</v>
      </c>
      <c r="H30" s="1">
        <f>1+COUNTIFS(A:A,A30,G:G,"&gt;"&amp;G30)</f>
        <v>3</v>
      </c>
      <c r="I30" s="2">
        <f>AVERAGEIF(A:A,A30,G:G)</f>
        <v>48.081000000000003</v>
      </c>
      <c r="J30" s="2">
        <f t="shared" si="8"/>
        <v>3.2989999999999995</v>
      </c>
      <c r="K30" s="2">
        <f t="shared" si="9"/>
        <v>93.299000000000007</v>
      </c>
      <c r="L30" s="2">
        <f t="shared" si="10"/>
        <v>269.86990242380597</v>
      </c>
      <c r="M30" s="2">
        <f>SUMIF(A:A,A30,L:L)</f>
        <v>2893.3866077970965</v>
      </c>
      <c r="N30" s="3">
        <f t="shared" si="11"/>
        <v>9.3271290361461104E-2</v>
      </c>
      <c r="O30" s="6">
        <f t="shared" si="12"/>
        <v>10.721412731877368</v>
      </c>
      <c r="P30" s="3">
        <f t="shared" si="13"/>
        <v>9.3271290361461104E-2</v>
      </c>
      <c r="Q30" s="3">
        <f>IF(ISNUMBER(P30),SUMIF(A:A,A30,P:P),"")</f>
        <v>0.92933516997244403</v>
      </c>
      <c r="R30" s="3">
        <f t="shared" si="14"/>
        <v>0.10036345699068584</v>
      </c>
      <c r="S30" s="7">
        <f t="shared" si="15"/>
        <v>9.9637859235239805</v>
      </c>
    </row>
    <row r="31" spans="1:19" x14ac:dyDescent="0.3">
      <c r="A31" s="1">
        <v>31</v>
      </c>
      <c r="B31" s="5">
        <v>0.81736111111111109</v>
      </c>
      <c r="C31" s="1" t="s">
        <v>21</v>
      </c>
      <c r="D31" s="1">
        <v>7</v>
      </c>
      <c r="E31" s="1">
        <v>10</v>
      </c>
      <c r="F31" s="1" t="s">
        <v>47</v>
      </c>
      <c r="G31" s="1">
        <v>50.93</v>
      </c>
      <c r="H31" s="1">
        <f>1+COUNTIFS(A:A,A31,G:G,"&gt;"&amp;G31)</f>
        <v>4</v>
      </c>
      <c r="I31" s="2">
        <f>AVERAGEIF(A:A,A31,G:G)</f>
        <v>48.081000000000003</v>
      </c>
      <c r="J31" s="2">
        <f t="shared" si="8"/>
        <v>2.8489999999999966</v>
      </c>
      <c r="K31" s="2">
        <f t="shared" si="9"/>
        <v>92.84899999999999</v>
      </c>
      <c r="L31" s="2">
        <f t="shared" si="10"/>
        <v>262.68090327328713</v>
      </c>
      <c r="M31" s="2">
        <f>SUMIF(A:A,A31,L:L)</f>
        <v>2893.3866077970965</v>
      </c>
      <c r="N31" s="3">
        <f t="shared" si="11"/>
        <v>9.0786658984808588E-2</v>
      </c>
      <c r="O31" s="6">
        <f t="shared" si="12"/>
        <v>11.014834240869364</v>
      </c>
      <c r="P31" s="3">
        <f t="shared" si="13"/>
        <v>9.0786658984808588E-2</v>
      </c>
      <c r="Q31" s="3">
        <f>IF(ISNUMBER(P31),SUMIF(A:A,A31,P:P),"")</f>
        <v>0.92933516997244403</v>
      </c>
      <c r="R31" s="3">
        <f t="shared" si="14"/>
        <v>9.768989910012825E-2</v>
      </c>
      <c r="S31" s="7">
        <f t="shared" si="15"/>
        <v>10.236472851456627</v>
      </c>
    </row>
    <row r="32" spans="1:19" x14ac:dyDescent="0.3">
      <c r="A32" s="1">
        <v>31</v>
      </c>
      <c r="B32" s="5">
        <v>0.81736111111111109</v>
      </c>
      <c r="C32" s="1" t="s">
        <v>21</v>
      </c>
      <c r="D32" s="1">
        <v>7</v>
      </c>
      <c r="E32" s="1">
        <v>1</v>
      </c>
      <c r="F32" s="1" t="s">
        <v>38</v>
      </c>
      <c r="G32" s="1">
        <v>46.91</v>
      </c>
      <c r="H32" s="1">
        <f>1+COUNTIFS(A:A,A32,G:G,"&gt;"&amp;G32)</f>
        <v>5</v>
      </c>
      <c r="I32" s="2">
        <f>AVERAGEIF(A:A,A32,G:G)</f>
        <v>48.081000000000003</v>
      </c>
      <c r="J32" s="2">
        <f t="shared" si="8"/>
        <v>-1.1710000000000065</v>
      </c>
      <c r="K32" s="2">
        <f t="shared" si="9"/>
        <v>88.828999999999994</v>
      </c>
      <c r="L32" s="2">
        <f t="shared" si="10"/>
        <v>206.38430726002628</v>
      </c>
      <c r="M32" s="2">
        <f>SUMIF(A:A,A32,L:L)</f>
        <v>2893.3866077970965</v>
      </c>
      <c r="N32" s="3">
        <f t="shared" si="11"/>
        <v>7.132966839061948E-2</v>
      </c>
      <c r="O32" s="6">
        <f t="shared" si="12"/>
        <v>14.019411873944859</v>
      </c>
      <c r="P32" s="3">
        <f t="shared" si="13"/>
        <v>7.132966839061948E-2</v>
      </c>
      <c r="Q32" s="3">
        <f>IF(ISNUMBER(P32),SUMIF(A:A,A32,P:P),"")</f>
        <v>0.92933516997244403</v>
      </c>
      <c r="R32" s="3">
        <f t="shared" si="14"/>
        <v>7.6753436967993471E-2</v>
      </c>
      <c r="S32" s="7">
        <f t="shared" si="15"/>
        <v>13.028732516786246</v>
      </c>
    </row>
    <row r="33" spans="1:19" x14ac:dyDescent="0.3">
      <c r="A33" s="1">
        <v>31</v>
      </c>
      <c r="B33" s="5">
        <v>0.81736111111111109</v>
      </c>
      <c r="C33" s="1" t="s">
        <v>21</v>
      </c>
      <c r="D33" s="1">
        <v>7</v>
      </c>
      <c r="E33" s="1">
        <v>5</v>
      </c>
      <c r="F33" s="1" t="s">
        <v>42</v>
      </c>
      <c r="G33" s="1">
        <v>45.03</v>
      </c>
      <c r="H33" s="1">
        <f>1+COUNTIFS(A:A,A33,G:G,"&gt;"&amp;G33)</f>
        <v>6</v>
      </c>
      <c r="I33" s="2">
        <f>AVERAGEIF(A:A,A33,G:G)</f>
        <v>48.081000000000003</v>
      </c>
      <c r="J33" s="2">
        <f t="shared" si="8"/>
        <v>-3.0510000000000019</v>
      </c>
      <c r="K33" s="2">
        <f t="shared" si="9"/>
        <v>86.948999999999998</v>
      </c>
      <c r="L33" s="2">
        <f t="shared" si="10"/>
        <v>184.36915040982399</v>
      </c>
      <c r="M33" s="2">
        <f>SUMIF(A:A,A33,L:L)</f>
        <v>2893.3866077970965</v>
      </c>
      <c r="N33" s="3">
        <f t="shared" si="11"/>
        <v>6.3720883311267879E-2</v>
      </c>
      <c r="O33" s="6">
        <f t="shared" si="12"/>
        <v>15.693442212894876</v>
      </c>
      <c r="P33" s="3">
        <f t="shared" si="13"/>
        <v>6.3720883311267879E-2</v>
      </c>
      <c r="Q33" s="3">
        <f>IF(ISNUMBER(P33),SUMIF(A:A,A33,P:P),"")</f>
        <v>0.92933516997244403</v>
      </c>
      <c r="R33" s="3">
        <f t="shared" si="14"/>
        <v>6.8566094741854308E-2</v>
      </c>
      <c r="S33" s="7">
        <f t="shared" si="15"/>
        <v>14.58446778637339</v>
      </c>
    </row>
    <row r="34" spans="1:19" x14ac:dyDescent="0.3">
      <c r="A34" s="1">
        <v>31</v>
      </c>
      <c r="B34" s="5">
        <v>0.81736111111111109</v>
      </c>
      <c r="C34" s="1" t="s">
        <v>21</v>
      </c>
      <c r="D34" s="1">
        <v>7</v>
      </c>
      <c r="E34" s="1">
        <v>6</v>
      </c>
      <c r="F34" s="1" t="s">
        <v>43</v>
      </c>
      <c r="G34" s="1">
        <v>44.79</v>
      </c>
      <c r="H34" s="1">
        <f>1+COUNTIFS(A:A,A34,G:G,"&gt;"&amp;G34)</f>
        <v>7</v>
      </c>
      <c r="I34" s="2">
        <f>AVERAGEIF(A:A,A34,G:G)</f>
        <v>48.081000000000003</v>
      </c>
      <c r="J34" s="2">
        <f t="shared" si="8"/>
        <v>-3.2910000000000039</v>
      </c>
      <c r="K34" s="2">
        <f t="shared" si="9"/>
        <v>86.709000000000003</v>
      </c>
      <c r="L34" s="2">
        <f t="shared" si="10"/>
        <v>181.73325861291306</v>
      </c>
      <c r="M34" s="2">
        <f>SUMIF(A:A,A34,L:L)</f>
        <v>2893.3866077970965</v>
      </c>
      <c r="N34" s="3">
        <f t="shared" si="11"/>
        <v>6.2809877575011372E-2</v>
      </c>
      <c r="O34" s="6">
        <f t="shared" si="12"/>
        <v>15.921062715107814</v>
      </c>
      <c r="P34" s="3">
        <f t="shared" si="13"/>
        <v>6.2809877575011372E-2</v>
      </c>
      <c r="Q34" s="3">
        <f>IF(ISNUMBER(P34),SUMIF(A:A,A34,P:P),"")</f>
        <v>0.92933516997244403</v>
      </c>
      <c r="R34" s="3">
        <f t="shared" si="14"/>
        <v>6.7585817909886881E-2</v>
      </c>
      <c r="S34" s="7">
        <f t="shared" si="15"/>
        <v>14.796003524486661</v>
      </c>
    </row>
    <row r="35" spans="1:19" x14ac:dyDescent="0.3">
      <c r="A35" s="1">
        <v>31</v>
      </c>
      <c r="B35" s="5">
        <v>0.81736111111111109</v>
      </c>
      <c r="C35" s="1" t="s">
        <v>21</v>
      </c>
      <c r="D35" s="1">
        <v>7</v>
      </c>
      <c r="E35" s="1">
        <v>9</v>
      </c>
      <c r="F35" s="1" t="s">
        <v>46</v>
      </c>
      <c r="G35" s="1">
        <v>41.32</v>
      </c>
      <c r="H35" s="1">
        <f>1+COUNTIFS(A:A,A35,G:G,"&gt;"&amp;G35)</f>
        <v>8</v>
      </c>
      <c r="I35" s="2">
        <f>AVERAGEIF(A:A,A35,G:G)</f>
        <v>48.081000000000003</v>
      </c>
      <c r="J35" s="2">
        <f t="shared" si="8"/>
        <v>-6.7610000000000028</v>
      </c>
      <c r="K35" s="2">
        <f t="shared" si="9"/>
        <v>83.239000000000004</v>
      </c>
      <c r="L35" s="2">
        <f t="shared" si="10"/>
        <v>147.57551339561246</v>
      </c>
      <c r="M35" s="2">
        <f>SUMIF(A:A,A35,L:L)</f>
        <v>2893.3866077970965</v>
      </c>
      <c r="N35" s="3">
        <f t="shared" si="11"/>
        <v>5.1004422636755857E-2</v>
      </c>
      <c r="O35" s="6">
        <f t="shared" si="12"/>
        <v>19.606142924542379</v>
      </c>
      <c r="P35" s="3">
        <f t="shared" si="13"/>
        <v>5.1004422636755857E-2</v>
      </c>
      <c r="Q35" s="3">
        <f>IF(ISNUMBER(P35),SUMIF(A:A,A35,P:P),"")</f>
        <v>0.92933516997244403</v>
      </c>
      <c r="R35" s="3">
        <f t="shared" si="14"/>
        <v>5.4882699250764611E-2</v>
      </c>
      <c r="S35" s="7">
        <f t="shared" si="15"/>
        <v>18.220678167283623</v>
      </c>
    </row>
    <row r="36" spans="1:19" x14ac:dyDescent="0.3">
      <c r="A36" s="1">
        <v>31</v>
      </c>
      <c r="B36" s="5">
        <v>0.81736111111111109</v>
      </c>
      <c r="C36" s="1" t="s">
        <v>21</v>
      </c>
      <c r="D36" s="1">
        <v>7</v>
      </c>
      <c r="E36" s="1">
        <v>7</v>
      </c>
      <c r="F36" s="1" t="s">
        <v>44</v>
      </c>
      <c r="G36" s="1">
        <v>36.9</v>
      </c>
      <c r="H36" s="1">
        <f>1+COUNTIFS(A:A,A36,G:G,"&gt;"&amp;G36)</f>
        <v>9</v>
      </c>
      <c r="I36" s="2">
        <f>AVERAGEIF(A:A,A36,G:G)</f>
        <v>48.081000000000003</v>
      </c>
      <c r="J36" s="2">
        <f t="shared" si="8"/>
        <v>-11.181000000000004</v>
      </c>
      <c r="K36" s="2">
        <f t="shared" si="9"/>
        <v>78.818999999999988</v>
      </c>
      <c r="L36" s="2">
        <f t="shared" si="10"/>
        <v>113.19817004973109</v>
      </c>
      <c r="M36" s="2">
        <f>SUMIF(A:A,A36,L:L)</f>
        <v>2893.3866077970965</v>
      </c>
      <c r="N36" s="3">
        <f t="shared" si="11"/>
        <v>3.9123071125263635E-2</v>
      </c>
      <c r="O36" s="6">
        <f t="shared" si="12"/>
        <v>25.560365565326293</v>
      </c>
      <c r="P36" s="3" t="str">
        <f t="shared" si="13"/>
        <v/>
      </c>
      <c r="Q36" s="3" t="str">
        <f>IF(ISNUMBER(P36),SUMIF(A:A,A36,P:P),"")</f>
        <v/>
      </c>
      <c r="R36" s="3" t="str">
        <f t="shared" si="14"/>
        <v/>
      </c>
      <c r="S36" s="7" t="str">
        <f t="shared" si="15"/>
        <v/>
      </c>
    </row>
    <row r="37" spans="1:19" x14ac:dyDescent="0.3">
      <c r="A37" s="1">
        <v>31</v>
      </c>
      <c r="B37" s="5">
        <v>0.81736111111111109</v>
      </c>
      <c r="C37" s="1" t="s">
        <v>21</v>
      </c>
      <c r="D37" s="1">
        <v>7</v>
      </c>
      <c r="E37" s="1">
        <v>8</v>
      </c>
      <c r="F37" s="1" t="s">
        <v>45</v>
      </c>
      <c r="G37" s="1">
        <v>33.31</v>
      </c>
      <c r="H37" s="1">
        <f>1+COUNTIFS(A:A,A37,G:G,"&gt;"&amp;G37)</f>
        <v>10</v>
      </c>
      <c r="I37" s="2">
        <f>AVERAGEIF(A:A,A37,G:G)</f>
        <v>48.081000000000003</v>
      </c>
      <c r="J37" s="2">
        <f t="shared" si="8"/>
        <v>-14.771000000000001</v>
      </c>
      <c r="K37" s="2">
        <f t="shared" si="9"/>
        <v>75.228999999999999</v>
      </c>
      <c r="L37" s="2">
        <f t="shared" si="10"/>
        <v>91.262502794256591</v>
      </c>
      <c r="M37" s="2">
        <f>SUMIF(A:A,A37,L:L)</f>
        <v>2893.3866077970965</v>
      </c>
      <c r="N37" s="3">
        <f t="shared" si="11"/>
        <v>3.1541758902292022E-2</v>
      </c>
      <c r="O37" s="6">
        <f t="shared" si="12"/>
        <v>31.704002401950188</v>
      </c>
      <c r="P37" s="3" t="str">
        <f t="shared" si="13"/>
        <v/>
      </c>
      <c r="Q37" s="3" t="str">
        <f>IF(ISNUMBER(P37),SUMIF(A:A,A37,P:P),"")</f>
        <v/>
      </c>
      <c r="R37" s="3" t="str">
        <f t="shared" si="14"/>
        <v/>
      </c>
      <c r="S37" s="7" t="str">
        <f t="shared" si="15"/>
        <v/>
      </c>
    </row>
    <row r="38" spans="1:19" x14ac:dyDescent="0.3">
      <c r="A38" s="1"/>
      <c r="B38" s="5"/>
      <c r="C38" s="1"/>
      <c r="D38" s="1"/>
      <c r="E38" s="1"/>
      <c r="F38" s="1"/>
      <c r="G38" s="1"/>
      <c r="H38" s="1"/>
      <c r="I38" s="2"/>
      <c r="J38" s="2"/>
      <c r="K38" s="2"/>
      <c r="L38" s="2"/>
      <c r="M38" s="2"/>
      <c r="N38" s="3"/>
      <c r="O38" s="6"/>
      <c r="P38" s="3"/>
      <c r="Q38" s="3"/>
      <c r="R38" s="3"/>
      <c r="S38" s="7"/>
    </row>
    <row r="39" spans="1:19" x14ac:dyDescent="0.3">
      <c r="A39" s="1">
        <v>32</v>
      </c>
      <c r="B39" s="5">
        <v>0.84375</v>
      </c>
      <c r="C39" s="1" t="s">
        <v>21</v>
      </c>
      <c r="D39" s="1">
        <v>8</v>
      </c>
      <c r="E39" s="1">
        <v>1</v>
      </c>
      <c r="F39" s="1" t="s">
        <v>48</v>
      </c>
      <c r="G39" s="1">
        <v>65.58</v>
      </c>
      <c r="H39" s="1">
        <f>1+COUNTIFS(A:A,A39,G:G,"&gt;"&amp;G39)</f>
        <v>1</v>
      </c>
      <c r="I39" s="2">
        <f>AVERAGEIF(A:A,A39,G:G)</f>
        <v>48.331666666666671</v>
      </c>
      <c r="J39" s="2">
        <f t="shared" si="8"/>
        <v>17.248333333333328</v>
      </c>
      <c r="K39" s="2">
        <f t="shared" si="9"/>
        <v>107.24833333333333</v>
      </c>
      <c r="L39" s="2">
        <f t="shared" si="10"/>
        <v>623.22025772160646</v>
      </c>
      <c r="M39" s="2">
        <f>SUMIF(A:A,A39,L:L)</f>
        <v>3328.3227771662791</v>
      </c>
      <c r="N39" s="3">
        <f t="shared" si="11"/>
        <v>0.18724754161380158</v>
      </c>
      <c r="O39" s="6">
        <f t="shared" si="12"/>
        <v>5.3405240537817154</v>
      </c>
      <c r="P39" s="3">
        <f t="shared" si="13"/>
        <v>0.18724754161380158</v>
      </c>
      <c r="Q39" s="3">
        <f>IF(ISNUMBER(P39),SUMIF(A:A,A39,P:P),"")</f>
        <v>0.88395035761615226</v>
      </c>
      <c r="R39" s="3">
        <f t="shared" si="14"/>
        <v>0.21183038165035981</v>
      </c>
      <c r="S39" s="7">
        <f t="shared" si="15"/>
        <v>4.7207581471980102</v>
      </c>
    </row>
    <row r="40" spans="1:19" x14ac:dyDescent="0.3">
      <c r="A40" s="1">
        <v>32</v>
      </c>
      <c r="B40" s="5">
        <v>0.84375</v>
      </c>
      <c r="C40" s="1" t="s">
        <v>21</v>
      </c>
      <c r="D40" s="1">
        <v>8</v>
      </c>
      <c r="E40" s="1">
        <v>6</v>
      </c>
      <c r="F40" s="1" t="s">
        <v>53</v>
      </c>
      <c r="G40" s="1">
        <v>64.260000000000005</v>
      </c>
      <c r="H40" s="1">
        <f>1+COUNTIFS(A:A,A40,G:G,"&gt;"&amp;G40)</f>
        <v>2</v>
      </c>
      <c r="I40" s="2">
        <f>AVERAGEIF(A:A,A40,G:G)</f>
        <v>48.331666666666671</v>
      </c>
      <c r="J40" s="2">
        <f t="shared" si="8"/>
        <v>15.928333333333335</v>
      </c>
      <c r="K40" s="2">
        <f t="shared" si="9"/>
        <v>105.92833333333334</v>
      </c>
      <c r="L40" s="2">
        <f t="shared" si="10"/>
        <v>575.76523529458984</v>
      </c>
      <c r="M40" s="2">
        <f>SUMIF(A:A,A40,L:L)</f>
        <v>3328.3227771662791</v>
      </c>
      <c r="N40" s="3">
        <f t="shared" si="11"/>
        <v>0.17298960282475789</v>
      </c>
      <c r="O40" s="6">
        <f t="shared" si="12"/>
        <v>5.780694236364142</v>
      </c>
      <c r="P40" s="3">
        <f t="shared" si="13"/>
        <v>0.17298960282475789</v>
      </c>
      <c r="Q40" s="3">
        <f>IF(ISNUMBER(P40),SUMIF(A:A,A40,P:P),"")</f>
        <v>0.88395035761615226</v>
      </c>
      <c r="R40" s="3">
        <f t="shared" si="14"/>
        <v>0.19570058582393504</v>
      </c>
      <c r="S40" s="7">
        <f t="shared" si="15"/>
        <v>5.1098467375037133</v>
      </c>
    </row>
    <row r="41" spans="1:19" x14ac:dyDescent="0.3">
      <c r="A41" s="1">
        <v>32</v>
      </c>
      <c r="B41" s="5">
        <v>0.84375</v>
      </c>
      <c r="C41" s="1" t="s">
        <v>21</v>
      </c>
      <c r="D41" s="1">
        <v>8</v>
      </c>
      <c r="E41" s="1">
        <v>3</v>
      </c>
      <c r="F41" s="1" t="s">
        <v>50</v>
      </c>
      <c r="G41" s="1">
        <v>58.74</v>
      </c>
      <c r="H41" s="1">
        <f>1+COUNTIFS(A:A,A41,G:G,"&gt;"&amp;G41)</f>
        <v>3</v>
      </c>
      <c r="I41" s="2">
        <f>AVERAGEIF(A:A,A41,G:G)</f>
        <v>48.331666666666671</v>
      </c>
      <c r="J41" s="2">
        <f t="shared" si="8"/>
        <v>10.408333333333331</v>
      </c>
      <c r="K41" s="2">
        <f t="shared" si="9"/>
        <v>100.40833333333333</v>
      </c>
      <c r="L41" s="2">
        <f t="shared" si="10"/>
        <v>413.43487289860582</v>
      </c>
      <c r="M41" s="2">
        <f>SUMIF(A:A,A41,L:L)</f>
        <v>3328.3227771662791</v>
      </c>
      <c r="N41" s="3">
        <f t="shared" si="11"/>
        <v>0.12421718101830335</v>
      </c>
      <c r="O41" s="6">
        <f t="shared" si="12"/>
        <v>8.0504161485732837</v>
      </c>
      <c r="P41" s="3">
        <f t="shared" si="13"/>
        <v>0.12421718101830335</v>
      </c>
      <c r="Q41" s="3">
        <f>IF(ISNUMBER(P41),SUMIF(A:A,A41,P:P),"")</f>
        <v>0.88395035761615226</v>
      </c>
      <c r="R41" s="3">
        <f t="shared" si="14"/>
        <v>0.14052506449942925</v>
      </c>
      <c r="S41" s="7">
        <f t="shared" si="15"/>
        <v>7.1161682334902006</v>
      </c>
    </row>
    <row r="42" spans="1:19" x14ac:dyDescent="0.3">
      <c r="A42" s="1">
        <v>32</v>
      </c>
      <c r="B42" s="5">
        <v>0.84375</v>
      </c>
      <c r="C42" s="1" t="s">
        <v>21</v>
      </c>
      <c r="D42" s="1">
        <v>8</v>
      </c>
      <c r="E42" s="1">
        <v>4</v>
      </c>
      <c r="F42" s="1" t="s">
        <v>51</v>
      </c>
      <c r="G42" s="1">
        <v>57.55</v>
      </c>
      <c r="H42" s="1">
        <f>1+COUNTIFS(A:A,A42,G:G,"&gt;"&amp;G42)</f>
        <v>4</v>
      </c>
      <c r="I42" s="2">
        <f>AVERAGEIF(A:A,A42,G:G)</f>
        <v>48.331666666666671</v>
      </c>
      <c r="J42" s="2">
        <f t="shared" si="8"/>
        <v>9.2183333333333266</v>
      </c>
      <c r="K42" s="2">
        <f t="shared" si="9"/>
        <v>99.218333333333334</v>
      </c>
      <c r="L42" s="2">
        <f t="shared" si="10"/>
        <v>384.94482025387236</v>
      </c>
      <c r="M42" s="2">
        <f>SUMIF(A:A,A42,L:L)</f>
        <v>3328.3227771662791</v>
      </c>
      <c r="N42" s="3">
        <f t="shared" si="11"/>
        <v>0.11565729829292964</v>
      </c>
      <c r="O42" s="6">
        <f t="shared" si="12"/>
        <v>8.6462334393049876</v>
      </c>
      <c r="P42" s="3">
        <f t="shared" si="13"/>
        <v>0.11565729829292964</v>
      </c>
      <c r="Q42" s="3">
        <f>IF(ISNUMBER(P42),SUMIF(A:A,A42,P:P),"")</f>
        <v>0.88395035761615226</v>
      </c>
      <c r="R42" s="3">
        <f t="shared" si="14"/>
        <v>0.13084139544310566</v>
      </c>
      <c r="S42" s="7">
        <f t="shared" si="15"/>
        <v>7.6428411407063779</v>
      </c>
    </row>
    <row r="43" spans="1:19" x14ac:dyDescent="0.3">
      <c r="A43" s="1">
        <v>32</v>
      </c>
      <c r="B43" s="5">
        <v>0.84375</v>
      </c>
      <c r="C43" s="1" t="s">
        <v>21</v>
      </c>
      <c r="D43" s="1">
        <v>8</v>
      </c>
      <c r="E43" s="1">
        <v>9</v>
      </c>
      <c r="F43" s="1" t="s">
        <v>56</v>
      </c>
      <c r="G43" s="1">
        <v>50.67</v>
      </c>
      <c r="H43" s="1">
        <f>1+COUNTIFS(A:A,A43,G:G,"&gt;"&amp;G43)</f>
        <v>5</v>
      </c>
      <c r="I43" s="2">
        <f>AVERAGEIF(A:A,A43,G:G)</f>
        <v>48.331666666666671</v>
      </c>
      <c r="J43" s="2">
        <f t="shared" si="8"/>
        <v>2.3383333333333312</v>
      </c>
      <c r="K43" s="2">
        <f t="shared" si="9"/>
        <v>92.338333333333338</v>
      </c>
      <c r="L43" s="2">
        <f t="shared" si="10"/>
        <v>254.75441432004837</v>
      </c>
      <c r="M43" s="2">
        <f>SUMIF(A:A,A43,L:L)</f>
        <v>3328.3227771662791</v>
      </c>
      <c r="N43" s="3">
        <f t="shared" si="11"/>
        <v>7.6541378759227577E-2</v>
      </c>
      <c r="O43" s="6">
        <f t="shared" si="12"/>
        <v>13.064828674508862</v>
      </c>
      <c r="P43" s="3">
        <f t="shared" si="13"/>
        <v>7.6541378759227577E-2</v>
      </c>
      <c r="Q43" s="3">
        <f>IF(ISNUMBER(P43),SUMIF(A:A,A43,P:P),"")</f>
        <v>0.88395035761615226</v>
      </c>
      <c r="R43" s="3">
        <f t="shared" si="14"/>
        <v>8.6590132692117766E-2</v>
      </c>
      <c r="S43" s="7">
        <f t="shared" si="15"/>
        <v>11.548659979025869</v>
      </c>
    </row>
    <row r="44" spans="1:19" x14ac:dyDescent="0.3">
      <c r="A44" s="1">
        <v>32</v>
      </c>
      <c r="B44" s="5">
        <v>0.84375</v>
      </c>
      <c r="C44" s="1" t="s">
        <v>21</v>
      </c>
      <c r="D44" s="1">
        <v>8</v>
      </c>
      <c r="E44" s="1">
        <v>7</v>
      </c>
      <c r="F44" s="1" t="s">
        <v>54</v>
      </c>
      <c r="G44" s="1">
        <v>49.81</v>
      </c>
      <c r="H44" s="1">
        <f>1+COUNTIFS(A:A,A44,G:G,"&gt;"&amp;G44)</f>
        <v>6</v>
      </c>
      <c r="I44" s="2">
        <f>AVERAGEIF(A:A,A44,G:G)</f>
        <v>48.331666666666671</v>
      </c>
      <c r="J44" s="2">
        <f t="shared" ref="J44:J50" si="16">G44-I44</f>
        <v>1.4783333333333317</v>
      </c>
      <c r="K44" s="2">
        <f t="shared" ref="K44:K50" si="17">90+J44</f>
        <v>91.478333333333325</v>
      </c>
      <c r="L44" s="2">
        <f t="shared" ref="L44:L50" si="18">EXP(0.06*K44)</f>
        <v>241.94247710770077</v>
      </c>
      <c r="M44" s="2">
        <f>SUMIF(A:A,A44,L:L)</f>
        <v>3328.3227771662791</v>
      </c>
      <c r="N44" s="3">
        <f t="shared" ref="N44:N50" si="19">L44/M44</f>
        <v>7.2692011354045905E-2</v>
      </c>
      <c r="O44" s="6">
        <f t="shared" ref="O44:O50" si="20">1/N44</f>
        <v>13.756669837205457</v>
      </c>
      <c r="P44" s="3">
        <f t="shared" ref="P44:P50" si="21">IF(O44&gt;21,"",N44)</f>
        <v>7.2692011354045905E-2</v>
      </c>
      <c r="Q44" s="3">
        <f>IF(ISNUMBER(P44),SUMIF(A:A,A44,P:P),"")</f>
        <v>0.88395035761615226</v>
      </c>
      <c r="R44" s="3">
        <f t="shared" ref="R44:R50" si="22">IFERROR(P44*(1/Q44),"")</f>
        <v>8.2235400130480821E-2</v>
      </c>
      <c r="S44" s="7">
        <f t="shared" ref="S44:S50" si="23">IFERROR(1/R44,"")</f>
        <v>12.160213222205101</v>
      </c>
    </row>
    <row r="45" spans="1:19" x14ac:dyDescent="0.3">
      <c r="A45" s="1">
        <v>32</v>
      </c>
      <c r="B45" s="5">
        <v>0.84375</v>
      </c>
      <c r="C45" s="1" t="s">
        <v>21</v>
      </c>
      <c r="D45" s="1">
        <v>8</v>
      </c>
      <c r="E45" s="1">
        <v>2</v>
      </c>
      <c r="F45" s="1" t="s">
        <v>49</v>
      </c>
      <c r="G45" s="1">
        <v>48.72</v>
      </c>
      <c r="H45" s="1">
        <f>1+COUNTIFS(A:A,A45,G:G,"&gt;"&amp;G45)</f>
        <v>7</v>
      </c>
      <c r="I45" s="2">
        <f>AVERAGEIF(A:A,A45,G:G)</f>
        <v>48.331666666666671</v>
      </c>
      <c r="J45" s="2">
        <f t="shared" si="16"/>
        <v>0.38833333333332831</v>
      </c>
      <c r="K45" s="2">
        <f t="shared" si="17"/>
        <v>90.388333333333321</v>
      </c>
      <c r="L45" s="2">
        <f t="shared" si="18"/>
        <v>226.62575487213175</v>
      </c>
      <c r="M45" s="2">
        <f>SUMIF(A:A,A45,L:L)</f>
        <v>3328.3227771662791</v>
      </c>
      <c r="N45" s="3">
        <f t="shared" si="19"/>
        <v>6.8090077208521227E-2</v>
      </c>
      <c r="O45" s="6">
        <f t="shared" si="20"/>
        <v>14.686427758593489</v>
      </c>
      <c r="P45" s="3">
        <f t="shared" si="21"/>
        <v>6.8090077208521227E-2</v>
      </c>
      <c r="Q45" s="3">
        <f>IF(ISNUMBER(P45),SUMIF(A:A,A45,P:P),"")</f>
        <v>0.88395035761615226</v>
      </c>
      <c r="R45" s="3">
        <f t="shared" si="22"/>
        <v>7.7029299916962918E-2</v>
      </c>
      <c r="S45" s="7">
        <f t="shared" si="23"/>
        <v>12.982073069312502</v>
      </c>
    </row>
    <row r="46" spans="1:19" x14ac:dyDescent="0.3">
      <c r="A46" s="1">
        <v>32</v>
      </c>
      <c r="B46" s="5">
        <v>0.84375</v>
      </c>
      <c r="C46" s="1" t="s">
        <v>21</v>
      </c>
      <c r="D46" s="1">
        <v>8</v>
      </c>
      <c r="E46" s="1">
        <v>5</v>
      </c>
      <c r="F46" s="1" t="s">
        <v>52</v>
      </c>
      <c r="G46" s="1">
        <v>48.33</v>
      </c>
      <c r="H46" s="1">
        <f>1+COUNTIFS(A:A,A46,G:G,"&gt;"&amp;G46)</f>
        <v>8</v>
      </c>
      <c r="I46" s="2">
        <f>AVERAGEIF(A:A,A46,G:G)</f>
        <v>48.331666666666671</v>
      </c>
      <c r="J46" s="2">
        <f t="shared" si="16"/>
        <v>-1.6666666666722563E-3</v>
      </c>
      <c r="K46" s="2">
        <f t="shared" si="17"/>
        <v>89.998333333333335</v>
      </c>
      <c r="L46" s="2">
        <f t="shared" si="18"/>
        <v>221.38427666956179</v>
      </c>
      <c r="M46" s="2">
        <f>SUMIF(A:A,A46,L:L)</f>
        <v>3328.3227771662791</v>
      </c>
      <c r="N46" s="3">
        <f t="shared" si="19"/>
        <v>6.6515266544564966E-2</v>
      </c>
      <c r="O46" s="6">
        <f t="shared" si="20"/>
        <v>15.034142565301215</v>
      </c>
      <c r="P46" s="3">
        <f t="shared" si="21"/>
        <v>6.6515266544564966E-2</v>
      </c>
      <c r="Q46" s="3">
        <f>IF(ISNUMBER(P46),SUMIF(A:A,A46,P:P),"")</f>
        <v>0.88395035761615226</v>
      </c>
      <c r="R46" s="3">
        <f t="shared" si="22"/>
        <v>7.5247739843608538E-2</v>
      </c>
      <c r="S46" s="7">
        <f t="shared" si="23"/>
        <v>13.289435697050227</v>
      </c>
    </row>
    <row r="47" spans="1:19" x14ac:dyDescent="0.3">
      <c r="A47" s="1">
        <v>32</v>
      </c>
      <c r="B47" s="5">
        <v>0.84375</v>
      </c>
      <c r="C47" s="1" t="s">
        <v>21</v>
      </c>
      <c r="D47" s="1">
        <v>8</v>
      </c>
      <c r="E47" s="1">
        <v>8</v>
      </c>
      <c r="F47" s="1" t="s">
        <v>55</v>
      </c>
      <c r="G47" s="1">
        <v>39.65</v>
      </c>
      <c r="H47" s="1">
        <f>1+COUNTIFS(A:A,A47,G:G,"&gt;"&amp;G47)</f>
        <v>9</v>
      </c>
      <c r="I47" s="2">
        <f>AVERAGEIF(A:A,A47,G:G)</f>
        <v>48.331666666666671</v>
      </c>
      <c r="J47" s="2">
        <f t="shared" si="16"/>
        <v>-8.681666666666672</v>
      </c>
      <c r="K47" s="2">
        <f t="shared" si="17"/>
        <v>81.318333333333328</v>
      </c>
      <c r="L47" s="2">
        <f t="shared" si="18"/>
        <v>131.51224958276222</v>
      </c>
      <c r="M47" s="2">
        <f>SUMIF(A:A,A47,L:L)</f>
        <v>3328.3227771662791</v>
      </c>
      <c r="N47" s="3">
        <f t="shared" si="19"/>
        <v>3.9513069611214584E-2</v>
      </c>
      <c r="O47" s="6">
        <f t="shared" si="20"/>
        <v>25.30808185340732</v>
      </c>
      <c r="P47" s="3" t="str">
        <f t="shared" si="21"/>
        <v/>
      </c>
      <c r="Q47" s="3" t="str">
        <f>IF(ISNUMBER(P47),SUMIF(A:A,A47,P:P),"")</f>
        <v/>
      </c>
      <c r="R47" s="3" t="str">
        <f t="shared" si="22"/>
        <v/>
      </c>
      <c r="S47" s="7" t="str">
        <f t="shared" si="23"/>
        <v/>
      </c>
    </row>
    <row r="48" spans="1:19" x14ac:dyDescent="0.3">
      <c r="A48" s="1">
        <v>32</v>
      </c>
      <c r="B48" s="5">
        <v>0.84375</v>
      </c>
      <c r="C48" s="1" t="s">
        <v>21</v>
      </c>
      <c r="D48" s="1">
        <v>8</v>
      </c>
      <c r="E48" s="1">
        <v>11</v>
      </c>
      <c r="F48" s="1" t="s">
        <v>57</v>
      </c>
      <c r="G48" s="1">
        <v>35.18</v>
      </c>
      <c r="H48" s="1">
        <f>1+COUNTIFS(A:A,A48,G:G,"&gt;"&amp;G48)</f>
        <v>10</v>
      </c>
      <c r="I48" s="2">
        <f>AVERAGEIF(A:A,A48,G:G)</f>
        <v>48.331666666666671</v>
      </c>
      <c r="J48" s="2">
        <f t="shared" si="16"/>
        <v>-13.151666666666671</v>
      </c>
      <c r="K48" s="2">
        <f t="shared" si="17"/>
        <v>76.848333333333329</v>
      </c>
      <c r="L48" s="2">
        <f t="shared" si="18"/>
        <v>100.57462607935429</v>
      </c>
      <c r="M48" s="2">
        <f>SUMIF(A:A,A48,L:L)</f>
        <v>3328.3227771662791</v>
      </c>
      <c r="N48" s="3">
        <f t="shared" si="19"/>
        <v>3.0217810234433793E-2</v>
      </c>
      <c r="O48" s="6">
        <f t="shared" si="20"/>
        <v>33.093066381775081</v>
      </c>
      <c r="P48" s="3" t="str">
        <f t="shared" si="21"/>
        <v/>
      </c>
      <c r="Q48" s="3" t="str">
        <f>IF(ISNUMBER(P48),SUMIF(A:A,A48,P:P),"")</f>
        <v/>
      </c>
      <c r="R48" s="3" t="str">
        <f t="shared" si="22"/>
        <v/>
      </c>
      <c r="S48" s="7" t="str">
        <f t="shared" si="23"/>
        <v/>
      </c>
    </row>
    <row r="49" spans="1:19" x14ac:dyDescent="0.3">
      <c r="A49" s="1">
        <v>32</v>
      </c>
      <c r="B49" s="5">
        <v>0.84375</v>
      </c>
      <c r="C49" s="1" t="s">
        <v>21</v>
      </c>
      <c r="D49" s="1">
        <v>8</v>
      </c>
      <c r="E49" s="1">
        <v>12</v>
      </c>
      <c r="F49" s="1" t="s">
        <v>58</v>
      </c>
      <c r="G49" s="1">
        <v>30.94</v>
      </c>
      <c r="H49" s="1">
        <f>1+COUNTIFS(A:A,A49,G:G,"&gt;"&amp;G49)</f>
        <v>11</v>
      </c>
      <c r="I49" s="2">
        <f>AVERAGEIF(A:A,A49,G:G)</f>
        <v>48.331666666666671</v>
      </c>
      <c r="J49" s="2">
        <f t="shared" si="16"/>
        <v>-17.391666666666669</v>
      </c>
      <c r="K49" s="2">
        <f t="shared" si="17"/>
        <v>72.608333333333334</v>
      </c>
      <c r="L49" s="2">
        <f t="shared" si="18"/>
        <v>77.983713218828299</v>
      </c>
      <c r="M49" s="2">
        <f>SUMIF(A:A,A49,L:L)</f>
        <v>3328.3227771662791</v>
      </c>
      <c r="N49" s="3">
        <f t="shared" si="19"/>
        <v>2.3430333666503142E-2</v>
      </c>
      <c r="O49" s="6">
        <f t="shared" si="20"/>
        <v>42.679716568852641</v>
      </c>
      <c r="P49" s="3" t="str">
        <f t="shared" si="21"/>
        <v/>
      </c>
      <c r="Q49" s="3" t="str">
        <f>IF(ISNUMBER(P49),SUMIF(A:A,A49,P:P),"")</f>
        <v/>
      </c>
      <c r="R49" s="3" t="str">
        <f t="shared" si="22"/>
        <v/>
      </c>
      <c r="S49" s="7" t="str">
        <f t="shared" si="23"/>
        <v/>
      </c>
    </row>
    <row r="50" spans="1:19" x14ac:dyDescent="0.3">
      <c r="A50" s="1">
        <v>32</v>
      </c>
      <c r="B50" s="5">
        <v>0.84375</v>
      </c>
      <c r="C50" s="1" t="s">
        <v>21</v>
      </c>
      <c r="D50" s="1">
        <v>8</v>
      </c>
      <c r="E50" s="1">
        <v>13</v>
      </c>
      <c r="F50" s="1" t="s">
        <v>59</v>
      </c>
      <c r="G50" s="1">
        <v>30.55</v>
      </c>
      <c r="H50" s="1">
        <f>1+COUNTIFS(A:A,A50,G:G,"&gt;"&amp;G50)</f>
        <v>12</v>
      </c>
      <c r="I50" s="2">
        <f>AVERAGEIF(A:A,A50,G:G)</f>
        <v>48.331666666666671</v>
      </c>
      <c r="J50" s="2">
        <f t="shared" si="16"/>
        <v>-17.78166666666667</v>
      </c>
      <c r="K50" s="2">
        <f t="shared" si="17"/>
        <v>72.218333333333334</v>
      </c>
      <c r="L50" s="2">
        <f t="shared" si="18"/>
        <v>76.180079147217228</v>
      </c>
      <c r="M50" s="2">
        <f>SUMIF(A:A,A50,L:L)</f>
        <v>3328.3227771662791</v>
      </c>
      <c r="N50" s="3">
        <f t="shared" si="19"/>
        <v>2.2888428871696346E-2</v>
      </c>
      <c r="O50" s="6">
        <f t="shared" si="20"/>
        <v>43.690198466902736</v>
      </c>
      <c r="P50" s="3" t="str">
        <f t="shared" si="21"/>
        <v/>
      </c>
      <c r="Q50" s="3" t="str">
        <f>IF(ISNUMBER(P50),SUMIF(A:A,A50,P:P),"")</f>
        <v/>
      </c>
      <c r="R50" s="3" t="str">
        <f t="shared" si="22"/>
        <v/>
      </c>
      <c r="S50" s="7" t="str">
        <f t="shared" si="23"/>
        <v/>
      </c>
    </row>
  </sheetData>
  <autoFilter ref="A7:S7" xr:uid="{00000000-0009-0000-0000-000000000000}"/>
  <sortState xmlns:xlrd2="http://schemas.microsoft.com/office/spreadsheetml/2017/richdata2" ref="A8:T50">
    <sortCondition ref="B8:B50"/>
    <sortCondition ref="H8:H50"/>
  </sortState>
  <conditionalFormatting sqref="H1:H1048576">
    <cfRule type="colorScale" priority="3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S1:S1048576">
    <cfRule type="colorScale" priority="29">
      <colorScale>
        <cfvo type="min"/>
        <cfvo type="percentile" val="50"/>
        <cfvo type="max"/>
        <color rgb="FF00B050"/>
        <color rgb="FFFFEB84"/>
        <color rgb="FFFF0000"/>
      </colorScale>
    </cfRule>
  </conditionalFormatting>
  <conditionalFormatting sqref="G1:G1048576">
    <cfRule type="colorScale" priority="19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DBR 27102022 - Northam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Lani</cp:lastModifiedBy>
  <cp:revision/>
  <cp:lastPrinted>2022-10-26T21:55:15Z</cp:lastPrinted>
  <dcterms:created xsi:type="dcterms:W3CDTF">2016-03-11T05:58:01Z</dcterms:created>
  <dcterms:modified xsi:type="dcterms:W3CDTF">2022-10-26T21:57:13Z</dcterms:modified>
</cp:coreProperties>
</file>