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D468C07-895F-4CE3-81FA-5B42C0C4E9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7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17052022 - PREMIUM'!$A$1:$S$9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I36" i="1"/>
  <c r="J36" i="1" s="1"/>
  <c r="K36" i="1" s="1"/>
  <c r="L36" i="1" s="1"/>
  <c r="H37" i="1"/>
  <c r="I37" i="1"/>
  <c r="J37" i="1" s="1"/>
  <c r="K37" i="1" s="1"/>
  <c r="L37" i="1" s="1"/>
  <c r="H34" i="1"/>
  <c r="I34" i="1"/>
  <c r="J34" i="1" s="1"/>
  <c r="K34" i="1" s="1"/>
  <c r="L34" i="1" s="1"/>
  <c r="H28" i="1"/>
  <c r="I28" i="1"/>
  <c r="J28" i="1" s="1"/>
  <c r="K28" i="1" s="1"/>
  <c r="L28" i="1"/>
  <c r="H30" i="1"/>
  <c r="I30" i="1"/>
  <c r="J30" i="1" s="1"/>
  <c r="K30" i="1" s="1"/>
  <c r="L30" i="1" s="1"/>
  <c r="H38" i="1"/>
  <c r="I38" i="1"/>
  <c r="J38" i="1" s="1"/>
  <c r="K38" i="1" s="1"/>
  <c r="L38" i="1" s="1"/>
  <c r="H32" i="1"/>
  <c r="I32" i="1"/>
  <c r="J32" i="1" s="1"/>
  <c r="K32" i="1" s="1"/>
  <c r="L32" i="1" s="1"/>
  <c r="H29" i="1"/>
  <c r="I29" i="1"/>
  <c r="J29" i="1" s="1"/>
  <c r="K29" i="1" s="1"/>
  <c r="L29" i="1" s="1"/>
  <c r="H35" i="1"/>
  <c r="I35" i="1"/>
  <c r="J35" i="1" s="1"/>
  <c r="K35" i="1" s="1"/>
  <c r="L35" i="1" s="1"/>
  <c r="H39" i="1"/>
  <c r="I39" i="1"/>
  <c r="J39" i="1" s="1"/>
  <c r="K39" i="1" s="1"/>
  <c r="L39" i="1" s="1"/>
  <c r="H33" i="1"/>
  <c r="I33" i="1"/>
  <c r="J33" i="1" s="1"/>
  <c r="K33" i="1" s="1"/>
  <c r="L33" i="1" s="1"/>
  <c r="H31" i="1"/>
  <c r="I31" i="1"/>
  <c r="J31" i="1" s="1"/>
  <c r="K31" i="1" s="1"/>
  <c r="L31" i="1" s="1"/>
  <c r="H47" i="1"/>
  <c r="I47" i="1"/>
  <c r="J47" i="1" s="1"/>
  <c r="K47" i="1" s="1"/>
  <c r="L47" i="1" s="1"/>
  <c r="H41" i="1"/>
  <c r="I41" i="1"/>
  <c r="J41" i="1" s="1"/>
  <c r="K41" i="1" s="1"/>
  <c r="L41" i="1" s="1"/>
  <c r="H45" i="1"/>
  <c r="I45" i="1"/>
  <c r="J45" i="1" s="1"/>
  <c r="K45" i="1" s="1"/>
  <c r="L45" i="1" s="1"/>
  <c r="H43" i="1"/>
  <c r="I43" i="1"/>
  <c r="J43" i="1" s="1"/>
  <c r="K43" i="1" s="1"/>
  <c r="L43" i="1"/>
  <c r="H40" i="1"/>
  <c r="I40" i="1"/>
  <c r="J40" i="1" s="1"/>
  <c r="K40" i="1" s="1"/>
  <c r="L40" i="1" s="1"/>
  <c r="H49" i="1"/>
  <c r="I49" i="1"/>
  <c r="J49" i="1" s="1"/>
  <c r="K49" i="1" s="1"/>
  <c r="L49" i="1" s="1"/>
  <c r="H46" i="1"/>
  <c r="I46" i="1"/>
  <c r="J46" i="1" s="1"/>
  <c r="K46" i="1" s="1"/>
  <c r="L46" i="1" s="1"/>
  <c r="H42" i="1"/>
  <c r="I42" i="1"/>
  <c r="J42" i="1" s="1"/>
  <c r="K42" i="1" s="1"/>
  <c r="L42" i="1" s="1"/>
  <c r="H51" i="1"/>
  <c r="I51" i="1"/>
  <c r="J51" i="1" s="1"/>
  <c r="K51" i="1" s="1"/>
  <c r="L51" i="1" s="1"/>
  <c r="H48" i="1"/>
  <c r="I48" i="1"/>
  <c r="J48" i="1" s="1"/>
  <c r="K48" i="1" s="1"/>
  <c r="L48" i="1" s="1"/>
  <c r="H50" i="1"/>
  <c r="I50" i="1"/>
  <c r="J50" i="1" s="1"/>
  <c r="K50" i="1" s="1"/>
  <c r="L50" i="1" s="1"/>
  <c r="H53" i="1"/>
  <c r="I53" i="1"/>
  <c r="J53" i="1" s="1"/>
  <c r="K53" i="1" s="1"/>
  <c r="L53" i="1" s="1"/>
  <c r="H44" i="1"/>
  <c r="I44" i="1"/>
  <c r="J44" i="1" s="1"/>
  <c r="K44" i="1" s="1"/>
  <c r="L44" i="1" s="1"/>
  <c r="H52" i="1"/>
  <c r="I52" i="1"/>
  <c r="J52" i="1" s="1"/>
  <c r="K52" i="1" s="1"/>
  <c r="L52" i="1" s="1"/>
  <c r="H59" i="1"/>
  <c r="I59" i="1"/>
  <c r="J59" i="1" s="1"/>
  <c r="K59" i="1" s="1"/>
  <c r="L59" i="1" s="1"/>
  <c r="H54" i="1"/>
  <c r="I54" i="1"/>
  <c r="J54" i="1" s="1"/>
  <c r="K54" i="1" s="1"/>
  <c r="L54" i="1" s="1"/>
  <c r="H57" i="1"/>
  <c r="I57" i="1"/>
  <c r="J57" i="1" s="1"/>
  <c r="K57" i="1" s="1"/>
  <c r="L57" i="1" s="1"/>
  <c r="H55" i="1"/>
  <c r="I55" i="1"/>
  <c r="J55" i="1" s="1"/>
  <c r="K55" i="1" s="1"/>
  <c r="L55" i="1" s="1"/>
  <c r="H58" i="1"/>
  <c r="I58" i="1"/>
  <c r="J58" i="1" s="1"/>
  <c r="K58" i="1" s="1"/>
  <c r="L58" i="1" s="1"/>
  <c r="H62" i="1"/>
  <c r="I62" i="1"/>
  <c r="J62" i="1" s="1"/>
  <c r="K62" i="1" s="1"/>
  <c r="L62" i="1" s="1"/>
  <c r="H64" i="1"/>
  <c r="I64" i="1"/>
  <c r="J64" i="1" s="1"/>
  <c r="K64" i="1" s="1"/>
  <c r="L64" i="1" s="1"/>
  <c r="H61" i="1"/>
  <c r="I61" i="1"/>
  <c r="J61" i="1" s="1"/>
  <c r="K61" i="1" s="1"/>
  <c r="L61" i="1" s="1"/>
  <c r="H56" i="1"/>
  <c r="I56" i="1"/>
  <c r="J56" i="1" s="1"/>
  <c r="K56" i="1" s="1"/>
  <c r="L56" i="1" s="1"/>
  <c r="H60" i="1"/>
  <c r="I60" i="1"/>
  <c r="J60" i="1" s="1"/>
  <c r="K60" i="1" s="1"/>
  <c r="L60" i="1" s="1"/>
  <c r="H63" i="1"/>
  <c r="I63" i="1"/>
  <c r="J63" i="1" s="1"/>
  <c r="K63" i="1" s="1"/>
  <c r="L63" i="1" s="1"/>
  <c r="H26" i="1"/>
  <c r="I26" i="1"/>
  <c r="J26" i="1" s="1"/>
  <c r="K26" i="1" s="1"/>
  <c r="L26" i="1" s="1"/>
  <c r="H24" i="1"/>
  <c r="I24" i="1"/>
  <c r="J24" i="1" s="1"/>
  <c r="K24" i="1" s="1"/>
  <c r="L24" i="1" s="1"/>
  <c r="H21" i="1"/>
  <c r="I21" i="1"/>
  <c r="J21" i="1" s="1"/>
  <c r="K21" i="1" s="1"/>
  <c r="L21" i="1" s="1"/>
  <c r="H27" i="1"/>
  <c r="I27" i="1"/>
  <c r="J27" i="1" s="1"/>
  <c r="K27" i="1" s="1"/>
  <c r="L27" i="1" s="1"/>
  <c r="H22" i="1"/>
  <c r="I22" i="1"/>
  <c r="J22" i="1" s="1"/>
  <c r="K22" i="1" s="1"/>
  <c r="L22" i="1" s="1"/>
  <c r="H20" i="1"/>
  <c r="I20" i="1"/>
  <c r="J20" i="1" s="1"/>
  <c r="K20" i="1" s="1"/>
  <c r="L20" i="1" s="1"/>
  <c r="H19" i="1"/>
  <c r="I19" i="1"/>
  <c r="J19" i="1" s="1"/>
  <c r="K19" i="1" s="1"/>
  <c r="L19" i="1" s="1"/>
  <c r="H18" i="1"/>
  <c r="I18" i="1"/>
  <c r="J18" i="1" s="1"/>
  <c r="K18" i="1" s="1"/>
  <c r="L18" i="1" s="1"/>
  <c r="H23" i="1"/>
  <c r="I23" i="1"/>
  <c r="J23" i="1" s="1"/>
  <c r="K23" i="1" s="1"/>
  <c r="L23" i="1" s="1"/>
  <c r="H25" i="1"/>
  <c r="I25" i="1"/>
  <c r="J25" i="1" s="1"/>
  <c r="K25" i="1" s="1"/>
  <c r="L25" i="1" s="1"/>
  <c r="H6" i="1"/>
  <c r="I6" i="1"/>
  <c r="J6" i="1" s="1"/>
  <c r="K6" i="1" s="1"/>
  <c r="L6" i="1" s="1"/>
  <c r="H5" i="1"/>
  <c r="I5" i="1"/>
  <c r="J5" i="1" s="1"/>
  <c r="K5" i="1" s="1"/>
  <c r="L5" i="1" s="1"/>
  <c r="H4" i="1"/>
  <c r="I4" i="1"/>
  <c r="J4" i="1" s="1"/>
  <c r="K4" i="1" s="1"/>
  <c r="L4" i="1" s="1"/>
  <c r="H3" i="1"/>
  <c r="I3" i="1"/>
  <c r="J3" i="1" s="1"/>
  <c r="K3" i="1" s="1"/>
  <c r="L3" i="1" s="1"/>
  <c r="H7" i="1"/>
  <c r="I7" i="1"/>
  <c r="J7" i="1" s="1"/>
  <c r="K7" i="1" s="1"/>
  <c r="L7" i="1" s="1"/>
  <c r="H2" i="1"/>
  <c r="I2" i="1"/>
  <c r="J2" i="1" s="1"/>
  <c r="K2" i="1" s="1"/>
  <c r="L2" i="1" s="1"/>
  <c r="H8" i="1"/>
  <c r="I8" i="1"/>
  <c r="J8" i="1" s="1"/>
  <c r="K8" i="1" s="1"/>
  <c r="L8" i="1" s="1"/>
  <c r="H9" i="1"/>
  <c r="I9" i="1"/>
  <c r="J9" i="1" s="1"/>
  <c r="K9" i="1" s="1"/>
  <c r="L9" i="1" s="1"/>
  <c r="H12" i="1"/>
  <c r="I12" i="1"/>
  <c r="J12" i="1" s="1"/>
  <c r="K12" i="1" s="1"/>
  <c r="L12" i="1" s="1"/>
  <c r="H13" i="1"/>
  <c r="I13" i="1"/>
  <c r="J13" i="1" s="1"/>
  <c r="K13" i="1" s="1"/>
  <c r="L13" i="1" s="1"/>
  <c r="H14" i="1"/>
  <c r="I14" i="1"/>
  <c r="J14" i="1" s="1"/>
  <c r="K14" i="1" s="1"/>
  <c r="L14" i="1" s="1"/>
  <c r="H10" i="1"/>
  <c r="I10" i="1"/>
  <c r="J10" i="1" s="1"/>
  <c r="K10" i="1" s="1"/>
  <c r="L10" i="1" s="1"/>
  <c r="H16" i="1"/>
  <c r="I16" i="1"/>
  <c r="J16" i="1" s="1"/>
  <c r="K16" i="1" s="1"/>
  <c r="L16" i="1" s="1"/>
  <c r="H17" i="1"/>
  <c r="I17" i="1"/>
  <c r="J17" i="1" s="1"/>
  <c r="K17" i="1" s="1"/>
  <c r="L17" i="1" s="1"/>
  <c r="H15" i="1"/>
  <c r="I15" i="1"/>
  <c r="J15" i="1" s="1"/>
  <c r="K15" i="1" s="1"/>
  <c r="L15" i="1" s="1"/>
  <c r="H11" i="1"/>
  <c r="I11" i="1"/>
  <c r="J11" i="1" s="1"/>
  <c r="K11" i="1" s="1"/>
  <c r="L11" i="1" s="1"/>
  <c r="M28" i="1" l="1"/>
  <c r="N28" i="1" s="1"/>
  <c r="O28" i="1" s="1"/>
  <c r="P28" i="1" s="1"/>
  <c r="M38" i="1"/>
  <c r="N38" i="1" s="1"/>
  <c r="O38" i="1" s="1"/>
  <c r="P38" i="1" s="1"/>
  <c r="M37" i="1"/>
  <c r="N37" i="1" s="1"/>
  <c r="O37" i="1" s="1"/>
  <c r="P37" i="1" s="1"/>
  <c r="M33" i="1"/>
  <c r="N33" i="1" s="1"/>
  <c r="O33" i="1" s="1"/>
  <c r="P33" i="1" s="1"/>
  <c r="M32" i="1"/>
  <c r="N32" i="1" s="1"/>
  <c r="O32" i="1" s="1"/>
  <c r="P32" i="1" s="1"/>
  <c r="M35" i="1"/>
  <c r="M34" i="1"/>
  <c r="N34" i="1" s="1"/>
  <c r="O34" i="1" s="1"/>
  <c r="P34" i="1" s="1"/>
  <c r="M30" i="1"/>
  <c r="N30" i="1" s="1"/>
  <c r="O30" i="1" s="1"/>
  <c r="P30" i="1" s="1"/>
  <c r="M36" i="1"/>
  <c r="N36" i="1" s="1"/>
  <c r="O36" i="1" s="1"/>
  <c r="P36" i="1" s="1"/>
  <c r="M31" i="1"/>
  <c r="N31" i="1" s="1"/>
  <c r="O31" i="1" s="1"/>
  <c r="P31" i="1" s="1"/>
  <c r="M29" i="1"/>
  <c r="M39" i="1"/>
  <c r="N39" i="1" s="1"/>
  <c r="O39" i="1" s="1"/>
  <c r="P39" i="1" s="1"/>
  <c r="M52" i="1"/>
  <c r="N52" i="1" s="1"/>
  <c r="O52" i="1" s="1"/>
  <c r="P52" i="1" s="1"/>
  <c r="M45" i="1"/>
  <c r="N45" i="1" s="1"/>
  <c r="O45" i="1" s="1"/>
  <c r="P45" i="1" s="1"/>
  <c r="M47" i="1"/>
  <c r="N47" i="1" s="1"/>
  <c r="O47" i="1" s="1"/>
  <c r="P47" i="1" s="1"/>
  <c r="M46" i="1"/>
  <c r="N46" i="1" s="1"/>
  <c r="O46" i="1" s="1"/>
  <c r="P46" i="1" s="1"/>
  <c r="M40" i="1"/>
  <c r="N40" i="1" s="1"/>
  <c r="O40" i="1" s="1"/>
  <c r="P40" i="1" s="1"/>
  <c r="M50" i="1"/>
  <c r="N50" i="1" s="1"/>
  <c r="O50" i="1" s="1"/>
  <c r="P50" i="1" s="1"/>
  <c r="M51" i="1"/>
  <c r="N51" i="1" s="1"/>
  <c r="O51" i="1" s="1"/>
  <c r="P51" i="1" s="1"/>
  <c r="M44" i="1"/>
  <c r="N44" i="1" s="1"/>
  <c r="O44" i="1" s="1"/>
  <c r="P44" i="1" s="1"/>
  <c r="M41" i="1"/>
  <c r="N41" i="1" s="1"/>
  <c r="O41" i="1" s="1"/>
  <c r="P41" i="1" s="1"/>
  <c r="M43" i="1"/>
  <c r="M49" i="1"/>
  <c r="N49" i="1" s="1"/>
  <c r="O49" i="1" s="1"/>
  <c r="P49" i="1" s="1"/>
  <c r="M42" i="1"/>
  <c r="N42" i="1" s="1"/>
  <c r="O42" i="1" s="1"/>
  <c r="P42" i="1" s="1"/>
  <c r="M48" i="1"/>
  <c r="N48" i="1" s="1"/>
  <c r="O48" i="1" s="1"/>
  <c r="P48" i="1" s="1"/>
  <c r="M53" i="1"/>
  <c r="N53" i="1" s="1"/>
  <c r="O53" i="1" s="1"/>
  <c r="P53" i="1" s="1"/>
  <c r="M59" i="1"/>
  <c r="N59" i="1" s="1"/>
  <c r="O59" i="1" s="1"/>
  <c r="P59" i="1" s="1"/>
  <c r="M61" i="1"/>
  <c r="N61" i="1" s="1"/>
  <c r="O61" i="1" s="1"/>
  <c r="P61" i="1" s="1"/>
  <c r="M60" i="1"/>
  <c r="N60" i="1" s="1"/>
  <c r="O60" i="1" s="1"/>
  <c r="P60" i="1" s="1"/>
  <c r="M57" i="1"/>
  <c r="N57" i="1" s="1"/>
  <c r="O57" i="1" s="1"/>
  <c r="P57" i="1" s="1"/>
  <c r="M64" i="1"/>
  <c r="N64" i="1" s="1"/>
  <c r="O64" i="1" s="1"/>
  <c r="P64" i="1" s="1"/>
  <c r="M62" i="1"/>
  <c r="N62" i="1" s="1"/>
  <c r="O62" i="1" s="1"/>
  <c r="P62" i="1" s="1"/>
  <c r="M63" i="1"/>
  <c r="N63" i="1" s="1"/>
  <c r="O63" i="1" s="1"/>
  <c r="P63" i="1" s="1"/>
  <c r="M56" i="1"/>
  <c r="N56" i="1" s="1"/>
  <c r="O56" i="1" s="1"/>
  <c r="P56" i="1" s="1"/>
  <c r="M54" i="1"/>
  <c r="N54" i="1" s="1"/>
  <c r="O54" i="1" s="1"/>
  <c r="P54" i="1" s="1"/>
  <c r="M58" i="1"/>
  <c r="N58" i="1" s="1"/>
  <c r="O58" i="1" s="1"/>
  <c r="P58" i="1" s="1"/>
  <c r="M55" i="1"/>
  <c r="N55" i="1" s="1"/>
  <c r="O55" i="1" s="1"/>
  <c r="P55" i="1" s="1"/>
  <c r="N29" i="1"/>
  <c r="O29" i="1" s="1"/>
  <c r="P29" i="1" s="1"/>
  <c r="N43" i="1"/>
  <c r="O43" i="1" s="1"/>
  <c r="P43" i="1" s="1"/>
  <c r="N35" i="1"/>
  <c r="O35" i="1" s="1"/>
  <c r="P35" i="1" s="1"/>
  <c r="M24" i="1"/>
  <c r="N24" i="1" s="1"/>
  <c r="O24" i="1" s="1"/>
  <c r="P24" i="1" s="1"/>
  <c r="M26" i="1"/>
  <c r="N26" i="1" s="1"/>
  <c r="O26" i="1" s="1"/>
  <c r="P26" i="1" s="1"/>
  <c r="M18" i="1"/>
  <c r="N18" i="1" s="1"/>
  <c r="O18" i="1" s="1"/>
  <c r="P18" i="1" s="1"/>
  <c r="M23" i="1"/>
  <c r="N23" i="1" s="1"/>
  <c r="O23" i="1" s="1"/>
  <c r="P23" i="1" s="1"/>
  <c r="M19" i="1"/>
  <c r="N19" i="1" s="1"/>
  <c r="O19" i="1" s="1"/>
  <c r="P19" i="1" s="1"/>
  <c r="M25" i="1"/>
  <c r="N25" i="1" s="1"/>
  <c r="O25" i="1" s="1"/>
  <c r="P25" i="1" s="1"/>
  <c r="M22" i="1"/>
  <c r="N22" i="1" s="1"/>
  <c r="O22" i="1" s="1"/>
  <c r="P22" i="1" s="1"/>
  <c r="M27" i="1"/>
  <c r="N27" i="1" s="1"/>
  <c r="O27" i="1" s="1"/>
  <c r="P27" i="1" s="1"/>
  <c r="M20" i="1"/>
  <c r="N20" i="1" s="1"/>
  <c r="O20" i="1" s="1"/>
  <c r="P20" i="1" s="1"/>
  <c r="M21" i="1"/>
  <c r="N21" i="1" s="1"/>
  <c r="O21" i="1" s="1"/>
  <c r="P21" i="1" s="1"/>
  <c r="M17" i="1"/>
  <c r="N17" i="1" s="1"/>
  <c r="O17" i="1" s="1"/>
  <c r="P17" i="1" s="1"/>
  <c r="M11" i="1"/>
  <c r="N11" i="1" s="1"/>
  <c r="O11" i="1" s="1"/>
  <c r="P11" i="1" s="1"/>
  <c r="M16" i="1"/>
  <c r="N16" i="1" s="1"/>
  <c r="O16" i="1" s="1"/>
  <c r="P16" i="1" s="1"/>
  <c r="M15" i="1"/>
  <c r="N15" i="1" s="1"/>
  <c r="O15" i="1" s="1"/>
  <c r="P15" i="1" s="1"/>
  <c r="M13" i="1"/>
  <c r="N13" i="1" s="1"/>
  <c r="O13" i="1" s="1"/>
  <c r="P13" i="1" s="1"/>
  <c r="M10" i="1"/>
  <c r="N10" i="1" s="1"/>
  <c r="O10" i="1" s="1"/>
  <c r="P10" i="1" s="1"/>
  <c r="M14" i="1"/>
  <c r="N14" i="1" s="1"/>
  <c r="O14" i="1" s="1"/>
  <c r="P14" i="1" s="1"/>
  <c r="M12" i="1"/>
  <c r="N12" i="1" s="1"/>
  <c r="O12" i="1" s="1"/>
  <c r="P12" i="1" s="1"/>
  <c r="M5" i="1"/>
  <c r="N5" i="1" s="1"/>
  <c r="O5" i="1" s="1"/>
  <c r="P5" i="1" s="1"/>
  <c r="M8" i="1"/>
  <c r="N8" i="1" s="1"/>
  <c r="O8" i="1" s="1"/>
  <c r="P8" i="1" s="1"/>
  <c r="M3" i="1"/>
  <c r="N3" i="1" s="1"/>
  <c r="O3" i="1" s="1"/>
  <c r="P3" i="1" s="1"/>
  <c r="M2" i="1"/>
  <c r="N2" i="1" s="1"/>
  <c r="O2" i="1" s="1"/>
  <c r="P2" i="1" s="1"/>
  <c r="M4" i="1"/>
  <c r="N4" i="1" s="1"/>
  <c r="O4" i="1" s="1"/>
  <c r="P4" i="1" s="1"/>
  <c r="M7" i="1"/>
  <c r="N7" i="1" s="1"/>
  <c r="O7" i="1" s="1"/>
  <c r="P7" i="1" s="1"/>
  <c r="M9" i="1"/>
  <c r="N9" i="1" s="1"/>
  <c r="O9" i="1" s="1"/>
  <c r="P9" i="1" s="1"/>
  <c r="M6" i="1"/>
  <c r="N6" i="1" s="1"/>
  <c r="O6" i="1" s="1"/>
  <c r="P6" i="1" s="1"/>
  <c r="Q54" i="1" l="1"/>
  <c r="R54" i="1" s="1"/>
  <c r="S54" i="1" s="1"/>
  <c r="Q44" i="1"/>
  <c r="R44" i="1" s="1"/>
  <c r="S44" i="1" s="1"/>
  <c r="Q51" i="1"/>
  <c r="R51" i="1" s="1"/>
  <c r="S51" i="1" s="1"/>
  <c r="Q36" i="1"/>
  <c r="R36" i="1" s="1"/>
  <c r="S36" i="1" s="1"/>
  <c r="Q47" i="1"/>
  <c r="R47" i="1" s="1"/>
  <c r="S47" i="1" s="1"/>
  <c r="Q41" i="1"/>
  <c r="R41" i="1" s="1"/>
  <c r="S41" i="1" s="1"/>
  <c r="Q61" i="1"/>
  <c r="R61" i="1" s="1"/>
  <c r="S61" i="1" s="1"/>
  <c r="Q45" i="1"/>
  <c r="R45" i="1" s="1"/>
  <c r="S45" i="1" s="1"/>
  <c r="Q59" i="1"/>
  <c r="R59" i="1" s="1"/>
  <c r="S59" i="1" s="1"/>
  <c r="Q52" i="1"/>
  <c r="R52" i="1" s="1"/>
  <c r="S52" i="1" s="1"/>
  <c r="Q32" i="1"/>
  <c r="R32" i="1" s="1"/>
  <c r="S32" i="1" s="1"/>
  <c r="Q55" i="1"/>
  <c r="R55" i="1" s="1"/>
  <c r="S55" i="1" s="1"/>
  <c r="Q58" i="1"/>
  <c r="R58" i="1" s="1"/>
  <c r="S58" i="1" s="1"/>
  <c r="Q42" i="1"/>
  <c r="R42" i="1" s="1"/>
  <c r="S42" i="1" s="1"/>
  <c r="Q37" i="1"/>
  <c r="R37" i="1" s="1"/>
  <c r="S37" i="1" s="1"/>
  <c r="Q43" i="1"/>
  <c r="R43" i="1" s="1"/>
  <c r="S43" i="1" s="1"/>
  <c r="Q50" i="1"/>
  <c r="R50" i="1" s="1"/>
  <c r="S50" i="1" s="1"/>
  <c r="Q63" i="1"/>
  <c r="R63" i="1" s="1"/>
  <c r="S63" i="1" s="1"/>
  <c r="Q34" i="1"/>
  <c r="R34" i="1" s="1"/>
  <c r="S34" i="1" s="1"/>
  <c r="Q30" i="1"/>
  <c r="R30" i="1" s="1"/>
  <c r="S30" i="1" s="1"/>
  <c r="Q29" i="1"/>
  <c r="R29" i="1" s="1"/>
  <c r="S29" i="1" s="1"/>
  <c r="Q53" i="1"/>
  <c r="R53" i="1" s="1"/>
  <c r="S53" i="1" s="1"/>
  <c r="Q40" i="1"/>
  <c r="R40" i="1" s="1"/>
  <c r="S40" i="1" s="1"/>
  <c r="Q64" i="1"/>
  <c r="R64" i="1" s="1"/>
  <c r="S64" i="1" s="1"/>
  <c r="Q56" i="1"/>
  <c r="R56" i="1" s="1"/>
  <c r="S56" i="1" s="1"/>
  <c r="Q28" i="1"/>
  <c r="R28" i="1" s="1"/>
  <c r="S28" i="1" s="1"/>
  <c r="Q62" i="1"/>
  <c r="R62" i="1" s="1"/>
  <c r="S62" i="1" s="1"/>
  <c r="Q48" i="1"/>
  <c r="R48" i="1" s="1"/>
  <c r="S48" i="1" s="1"/>
  <c r="Q60" i="1"/>
  <c r="R60" i="1" s="1"/>
  <c r="S60" i="1" s="1"/>
  <c r="Q39" i="1"/>
  <c r="R39" i="1" s="1"/>
  <c r="S39" i="1" s="1"/>
  <c r="Q38" i="1"/>
  <c r="R38" i="1" s="1"/>
  <c r="S38" i="1" s="1"/>
  <c r="Q33" i="1"/>
  <c r="R33" i="1" s="1"/>
  <c r="S33" i="1" s="1"/>
  <c r="Q35" i="1"/>
  <c r="R35" i="1" s="1"/>
  <c r="S35" i="1" s="1"/>
  <c r="Q49" i="1"/>
  <c r="R49" i="1" s="1"/>
  <c r="S49" i="1" s="1"/>
  <c r="Q57" i="1"/>
  <c r="R57" i="1" s="1"/>
  <c r="S57" i="1" s="1"/>
  <c r="Q46" i="1"/>
  <c r="R46" i="1" s="1"/>
  <c r="S46" i="1" s="1"/>
  <c r="Q31" i="1"/>
  <c r="R31" i="1" s="1"/>
  <c r="S31" i="1" s="1"/>
  <c r="Q26" i="1"/>
  <c r="R26" i="1" s="1"/>
  <c r="S26" i="1" s="1"/>
  <c r="Q24" i="1"/>
  <c r="R24" i="1" s="1"/>
  <c r="S24" i="1" s="1"/>
  <c r="Q18" i="1"/>
  <c r="R18" i="1" s="1"/>
  <c r="S18" i="1" s="1"/>
  <c r="Q23" i="1"/>
  <c r="R23" i="1" s="1"/>
  <c r="S23" i="1" s="1"/>
  <c r="Q21" i="1"/>
  <c r="R21" i="1" s="1"/>
  <c r="S21" i="1" s="1"/>
  <c r="Q20" i="1"/>
  <c r="R20" i="1" s="1"/>
  <c r="S20" i="1" s="1"/>
  <c r="Q19" i="1"/>
  <c r="R19" i="1" s="1"/>
  <c r="S19" i="1" s="1"/>
  <c r="Q27" i="1"/>
  <c r="R27" i="1" s="1"/>
  <c r="S27" i="1" s="1"/>
  <c r="Q22" i="1"/>
  <c r="R22" i="1" s="1"/>
  <c r="S22" i="1" s="1"/>
  <c r="Q25" i="1"/>
  <c r="R25" i="1" s="1"/>
  <c r="S25" i="1" s="1"/>
  <c r="Q16" i="1"/>
  <c r="R16" i="1" s="1"/>
  <c r="S16" i="1" s="1"/>
  <c r="Q11" i="1"/>
  <c r="R11" i="1" s="1"/>
  <c r="S11" i="1" s="1"/>
  <c r="Q15" i="1"/>
  <c r="R15" i="1" s="1"/>
  <c r="S15" i="1" s="1"/>
  <c r="Q17" i="1"/>
  <c r="R17" i="1" s="1"/>
  <c r="S17" i="1" s="1"/>
  <c r="Q10" i="1"/>
  <c r="R10" i="1" s="1"/>
  <c r="S10" i="1" s="1"/>
  <c r="Q13" i="1"/>
  <c r="R13" i="1" s="1"/>
  <c r="S13" i="1" s="1"/>
  <c r="Q14" i="1"/>
  <c r="R14" i="1" s="1"/>
  <c r="S14" i="1" s="1"/>
  <c r="Q9" i="1"/>
  <c r="R9" i="1" s="1"/>
  <c r="S9" i="1" s="1"/>
  <c r="Q7" i="1"/>
  <c r="R7" i="1" s="1"/>
  <c r="S7" i="1" s="1"/>
  <c r="Q2" i="1"/>
  <c r="R2" i="1" s="1"/>
  <c r="S2" i="1" s="1"/>
  <c r="Q12" i="1"/>
  <c r="R12" i="1" s="1"/>
  <c r="S12" i="1" s="1"/>
  <c r="Q3" i="1"/>
  <c r="R3" i="1" s="1"/>
  <c r="S3" i="1" s="1"/>
  <c r="Q8" i="1"/>
  <c r="R8" i="1" s="1"/>
  <c r="S8" i="1" s="1"/>
  <c r="Q5" i="1"/>
  <c r="R5" i="1" s="1"/>
  <c r="S5" i="1" s="1"/>
  <c r="Q4" i="1"/>
  <c r="R4" i="1" s="1"/>
  <c r="S4" i="1" s="1"/>
  <c r="Q6" i="1"/>
  <c r="R6" i="1" s="1"/>
  <c r="S6" i="1" s="1"/>
</calcChain>
</file>

<file path=xl/sharedStrings.xml><?xml version="1.0" encoding="utf-8"?>
<sst xmlns="http://schemas.openxmlformats.org/spreadsheetml/2006/main" count="145" uniqueCount="83">
  <si>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</si>
  <si>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</si>
  <si>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</si>
  <si>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</si>
  <si>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</si>
  <si>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</si>
  <si>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</si>
  <si>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</si>
  <si>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</si>
  <si>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</si>
  <si>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</si>
  <si>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</si>
  <si>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</si>
  <si>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</si>
  <si>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</si>
  <si>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</si>
  <si>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</si>
  <si>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</si>
  <si>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</si>
  <si>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Moe</t>
  </si>
  <si>
    <t xml:space="preserve">Castrofrancaru      </t>
  </si>
  <si>
    <t xml:space="preserve">Gimme A Buzz        </t>
  </si>
  <si>
    <t xml:space="preserve">Tasuma              </t>
  </si>
  <si>
    <t xml:space="preserve">The Kings Gospel    </t>
  </si>
  <si>
    <t xml:space="preserve">Excited Lady        </t>
  </si>
  <si>
    <t xml:space="preserve">Ritzy Rita          </t>
  </si>
  <si>
    <t xml:space="preserve">Sword Fight         </t>
  </si>
  <si>
    <t xml:space="preserve">Yes Your Honour     </t>
  </si>
  <si>
    <t xml:space="preserve">Archie James        </t>
  </si>
  <si>
    <t xml:space="preserve">Black Zous          </t>
  </si>
  <si>
    <t xml:space="preserve">Shove Over          </t>
  </si>
  <si>
    <t xml:space="preserve">Tokelau Drift       </t>
  </si>
  <si>
    <t xml:space="preserve">Aniceta             </t>
  </si>
  <si>
    <t xml:space="preserve">Enuff Roses         </t>
  </si>
  <si>
    <t xml:space="preserve">Geena               </t>
  </si>
  <si>
    <t xml:space="preserve">I Am Beautiful      </t>
  </si>
  <si>
    <t xml:space="preserve">Tydeus              </t>
  </si>
  <si>
    <t xml:space="preserve">Frag                </t>
  </si>
  <si>
    <t xml:space="preserve">Mt Buller           </t>
  </si>
  <si>
    <t xml:space="preserve">Burton Street       </t>
  </si>
  <si>
    <t xml:space="preserve">Gorgeous Prophet    </t>
  </si>
  <si>
    <t xml:space="preserve">Kashmere Star       </t>
  </si>
  <si>
    <t xml:space="preserve">Red Impulse         </t>
  </si>
  <si>
    <t xml:space="preserve">Wilde Gem           </t>
  </si>
  <si>
    <t xml:space="preserve">Mastmira            </t>
  </si>
  <si>
    <t xml:space="preserve">Lisieux             </t>
  </si>
  <si>
    <t xml:space="preserve">Azaly               </t>
  </si>
  <si>
    <t xml:space="preserve">Tavistock Dancer    </t>
  </si>
  <si>
    <t xml:space="preserve">Adonis Kick         </t>
  </si>
  <si>
    <t xml:space="preserve">Lake Tai            </t>
  </si>
  <si>
    <t xml:space="preserve">Henty               </t>
  </si>
  <si>
    <t xml:space="preserve">Landgrave           </t>
  </si>
  <si>
    <t xml:space="preserve">Sky Horse           </t>
  </si>
  <si>
    <t xml:space="preserve">Heleva Deel         </t>
  </si>
  <si>
    <t xml:space="preserve">Tempest Charm       </t>
  </si>
  <si>
    <t xml:space="preserve">She Zed So          </t>
  </si>
  <si>
    <t xml:space="preserve">Bishop Rock         </t>
  </si>
  <si>
    <t xml:space="preserve">Flying Basil        </t>
  </si>
  <si>
    <t xml:space="preserve">Goondiwindi         </t>
  </si>
  <si>
    <t xml:space="preserve">Not A Problem       </t>
  </si>
  <si>
    <t xml:space="preserve">Danluca             </t>
  </si>
  <si>
    <t xml:space="preserve">Fort Charles        </t>
  </si>
  <si>
    <t xml:space="preserve">Maktastic           </t>
  </si>
  <si>
    <t xml:space="preserve">Wiesenbach          </t>
  </si>
  <si>
    <t xml:space="preserve">Sir Edwin Landseer  </t>
  </si>
  <si>
    <t xml:space="preserve">Luna One            </t>
  </si>
  <si>
    <t xml:space="preserve">Hesontherun         </t>
  </si>
  <si>
    <t xml:space="preserve">Savvy Boy           </t>
  </si>
  <si>
    <t xml:space="preserve">Looking Around      </t>
  </si>
  <si>
    <t xml:space="preserve">Thurmanator         </t>
  </si>
  <si>
    <t xml:space="preserve">Devon Miss          </t>
  </si>
  <si>
    <t xml:space="preserve">Well Meet Again     </t>
  </si>
  <si>
    <t xml:space="preserve">Archipeta Beach     </t>
  </si>
  <si>
    <t xml:space="preserve">Maddox              </t>
  </si>
  <si>
    <t xml:space="preserve">Star Of Manhattan   </t>
  </si>
  <si>
    <t xml:space="preserve">The Sisters         </t>
  </si>
  <si>
    <t xml:space="preserve">Lulu Darling        </t>
  </si>
  <si>
    <t xml:space="preserve">Hayley              </t>
  </si>
  <si>
    <t xml:space="preserve">Worth Bottling      </t>
  </si>
  <si>
    <t xml:space="preserve">Jungle Sensation    </t>
  </si>
  <si>
    <t xml:space="preserve">Cos Im The Boss     </t>
  </si>
  <si>
    <t xml:space="preserve">Red Sista           </t>
  </si>
  <si>
    <t xml:space="preserve">Velours Bleu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</si>
</sst>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4"/>
  <sheetViews>
    <sheetView tabSelected="1" topLeftCell="B1" workbookViewId="0">
      <pane ySplit="1" topLeftCell="A2" activePane="bottomLeft" state="frozen"/>
      <selection activeCell="B1" sqref="B1"/>
      <selection pane="bottomLeft" activeCell="F63" sqref="F63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7</v>
      </c>
      <c r="B2" s="5">
        <v>0.54166666666666663</v>
      </c>
      <c r="C2" s="1" t="s">
        <v>19</v>
      </c>
      <c r="D2" s="1">
        <v>1</v>
      </c>
      <c r="E2" s="1">
        <v>7</v>
      </c>
      <c r="F2" s="1" t="s">
        <v>25</v>
      </c>
      <c r="G2" s="1">
        <v>68.61</v>
      </c>
      <c r="H2" s="1">
        <f>1+COUNTIFS(A:A,A2,G:G,"&gt;"&amp;G2)</f>
        <v>1</v>
      </c>
      <c r="I2" s="2">
        <f>AVERAGEIF(A:A,A2,G:G)</f>
        <v>46.24</v>
      </c>
      <c r="J2" s="2">
        <f t="shared" ref="J2:J17" si="0">G2-I2</f>
        <v>22.369999999999997</v>
      </c>
      <c r="K2" s="2">
        <f t="shared" ref="K2:K17" si="1">90+J2</f>
        <v>112.37</v>
      </c>
      <c r="L2" s="2">
        <f t="shared" ref="L2:L17" si="2">EXP(0.06*K2)</f>
        <v>847.42301722830405</v>
      </c>
      <c r="M2" s="2">
        <f>SUMIF(A:A,A2,L:L)</f>
        <v>2591.2861940796247</v>
      </c>
      <c r="N2" s="3">
        <f t="shared" ref="N2:N17" si="3">L2/M2</f>
        <v>0.32702795205115986</v>
      </c>
      <c r="O2" s="6">
        <f t="shared" ref="O2:O17" si="4">1/N2</f>
        <v>3.0578425902980952</v>
      </c>
      <c r="P2" s="3">
        <f t="shared" ref="P2:P17" si="5">IF(O2&gt;21,"",N2)</f>
        <v>0.32702795205115986</v>
      </c>
      <c r="Q2" s="3">
        <f>IF(ISNUMBER(P2),SUMIF(A:A,A2,P:P),"")</f>
        <v>0.94967822428874027</v>
      </c>
      <c r="R2" s="3">
        <f t="shared" ref="R2:R17" si="6">IFERROR(P2*(1/Q2),"")</f>
        <v>0.34435658698617294</v>
      </c>
      <c r="S2" s="7">
        <f t="shared" ref="S2:S17" si="7">IFERROR(1/R2,"")</f>
        <v>2.9039665213087771</v>
      </c>
    </row>
    <row r="3" spans="1:19" x14ac:dyDescent="0.3">
      <c r="A3" s="1">
        <v>7</v>
      </c>
      <c r="B3" s="5">
        <v>0.54166666666666663</v>
      </c>
      <c r="C3" s="1" t="s">
        <v>19</v>
      </c>
      <c r="D3" s="1">
        <v>1</v>
      </c>
      <c r="E3" s="1">
        <v>4</v>
      </c>
      <c r="F3" s="1" t="s">
        <v>23</v>
      </c>
      <c r="G3" s="1">
        <v>62.9</v>
      </c>
      <c r="H3" s="1">
        <f>1+COUNTIFS(A:A,A3,G:G,"&gt;"&amp;G3)</f>
        <v>2</v>
      </c>
      <c r="I3" s="2">
        <f>AVERAGEIF(A:A,A3,G:G)</f>
        <v>46.24</v>
      </c>
      <c r="J3" s="2">
        <f t="shared" si="0"/>
        <v>16.659999999999997</v>
      </c>
      <c r="K3" s="2">
        <f t="shared" si="1"/>
        <v>106.66</v>
      </c>
      <c r="L3" s="2">
        <f t="shared" si="2"/>
        <v>601.60434799811696</v>
      </c>
      <c r="M3" s="2">
        <f>SUMIF(A:A,A3,L:L)</f>
        <v>2591.2861940796247</v>
      </c>
      <c r="N3" s="3">
        <f t="shared" si="3"/>
        <v>0.23216437820439023</v>
      </c>
      <c r="O3" s="6">
        <f t="shared" si="4"/>
        <v>4.3072929953088295</v>
      </c>
      <c r="P3" s="3">
        <f t="shared" si="5"/>
        <v>0.23216437820439023</v>
      </c>
      <c r="Q3" s="3">
        <f>IF(ISNUMBER(P3),SUMIF(A:A,A3,P:P),"")</f>
        <v>0.94967822428874027</v>
      </c>
      <c r="R3" s="3">
        <f t="shared" si="6"/>
        <v>0.24446635951695039</v>
      </c>
      <c r="S3" s="7">
        <f t="shared" si="7"/>
        <v>4.090542363276219</v>
      </c>
    </row>
    <row r="4" spans="1:19" x14ac:dyDescent="0.3">
      <c r="A4" s="1">
        <v>7</v>
      </c>
      <c r="B4" s="5">
        <v>0.54166666666666663</v>
      </c>
      <c r="C4" s="1" t="s">
        <v>19</v>
      </c>
      <c r="D4" s="1">
        <v>1</v>
      </c>
      <c r="E4" s="1">
        <v>3</v>
      </c>
      <c r="F4" s="1" t="s">
        <v>22</v>
      </c>
      <c r="G4" s="1">
        <v>54.34</v>
      </c>
      <c r="H4" s="1">
        <f>1+COUNTIFS(A:A,A4,G:G,"&gt;"&amp;G4)</f>
        <v>3</v>
      </c>
      <c r="I4" s="2">
        <f>AVERAGEIF(A:A,A4,G:G)</f>
        <v>46.24</v>
      </c>
      <c r="J4" s="2">
        <f t="shared" si="0"/>
        <v>8.1000000000000014</v>
      </c>
      <c r="K4" s="2">
        <f t="shared" si="1"/>
        <v>98.1</v>
      </c>
      <c r="L4" s="2">
        <f t="shared" si="2"/>
        <v>359.96255062593377</v>
      </c>
      <c r="M4" s="2">
        <f>SUMIF(A:A,A4,L:L)</f>
        <v>2591.2861940796247</v>
      </c>
      <c r="N4" s="3">
        <f t="shared" si="3"/>
        <v>0.13891269572938297</v>
      </c>
      <c r="O4" s="6">
        <f t="shared" si="4"/>
        <v>7.1987660648966791</v>
      </c>
      <c r="P4" s="3">
        <f t="shared" si="5"/>
        <v>0.13891269572938297</v>
      </c>
      <c r="Q4" s="3">
        <f>IF(ISNUMBER(P4),SUMIF(A:A,A4,P:P),"")</f>
        <v>0.94967822428874027</v>
      </c>
      <c r="R4" s="3">
        <f t="shared" si="6"/>
        <v>0.14627343470302415</v>
      </c>
      <c r="S4" s="7">
        <f t="shared" si="7"/>
        <v>6.8365113735811205</v>
      </c>
    </row>
    <row r="5" spans="1:19" x14ac:dyDescent="0.3">
      <c r="A5" s="1">
        <v>7</v>
      </c>
      <c r="B5" s="5">
        <v>0.54166666666666663</v>
      </c>
      <c r="C5" s="1" t="s">
        <v>19</v>
      </c>
      <c r="D5" s="1">
        <v>1</v>
      </c>
      <c r="E5" s="1">
        <v>2</v>
      </c>
      <c r="F5" s="1" t="s">
        <v>21</v>
      </c>
      <c r="G5" s="1">
        <v>51.4</v>
      </c>
      <c r="H5" s="1">
        <f>1+COUNTIFS(A:A,A5,G:G,"&gt;"&amp;G5)</f>
        <v>4</v>
      </c>
      <c r="I5" s="2">
        <f>AVERAGEIF(A:A,A5,G:G)</f>
        <v>46.24</v>
      </c>
      <c r="J5" s="2">
        <f t="shared" si="0"/>
        <v>5.1599999999999966</v>
      </c>
      <c r="K5" s="2">
        <f t="shared" si="1"/>
        <v>95.16</v>
      </c>
      <c r="L5" s="2">
        <f t="shared" si="2"/>
        <v>301.75034400194295</v>
      </c>
      <c r="M5" s="2">
        <f>SUMIF(A:A,A5,L:L)</f>
        <v>2591.2861940796247</v>
      </c>
      <c r="N5" s="3">
        <f t="shared" si="3"/>
        <v>0.11644809619692313</v>
      </c>
      <c r="O5" s="6">
        <f t="shared" si="4"/>
        <v>8.5875169509763332</v>
      </c>
      <c r="P5" s="3">
        <f t="shared" si="5"/>
        <v>0.11644809619692313</v>
      </c>
      <c r="Q5" s="3">
        <f>IF(ISNUMBER(P5),SUMIF(A:A,A5,P:P),"")</f>
        <v>0.94967822428874027</v>
      </c>
      <c r="R5" s="3">
        <f t="shared" si="6"/>
        <v>0.12261847562540114</v>
      </c>
      <c r="S5" s="7">
        <f t="shared" si="7"/>
        <v>8.1553778490526607</v>
      </c>
    </row>
    <row r="6" spans="1:19" x14ac:dyDescent="0.3">
      <c r="A6" s="1">
        <v>7</v>
      </c>
      <c r="B6" s="5">
        <v>0.54166666666666663</v>
      </c>
      <c r="C6" s="1" t="s">
        <v>19</v>
      </c>
      <c r="D6" s="1">
        <v>1</v>
      </c>
      <c r="E6" s="1">
        <v>1</v>
      </c>
      <c r="F6" s="1" t="s">
        <v>20</v>
      </c>
      <c r="G6" s="1">
        <v>45.79</v>
      </c>
      <c r="H6" s="1">
        <f>1+COUNTIFS(A:A,A6,G:G,"&gt;"&amp;G6)</f>
        <v>5</v>
      </c>
      <c r="I6" s="2">
        <f>AVERAGEIF(A:A,A6,G:G)</f>
        <v>46.24</v>
      </c>
      <c r="J6" s="2">
        <f t="shared" si="0"/>
        <v>-0.45000000000000284</v>
      </c>
      <c r="K6" s="2">
        <f t="shared" si="1"/>
        <v>89.55</v>
      </c>
      <c r="L6" s="2">
        <f t="shared" si="2"/>
        <v>215.50842415796143</v>
      </c>
      <c r="M6" s="2">
        <f>SUMIF(A:A,A6,L:L)</f>
        <v>2591.2861940796247</v>
      </c>
      <c r="N6" s="3">
        <f t="shared" si="3"/>
        <v>8.3166585246484473E-2</v>
      </c>
      <c r="O6" s="6">
        <f t="shared" si="4"/>
        <v>12.024059867749241</v>
      </c>
      <c r="P6" s="3">
        <f t="shared" si="5"/>
        <v>8.3166585246484473E-2</v>
      </c>
      <c r="Q6" s="3">
        <f>IF(ISNUMBER(P6),SUMIF(A:A,A6,P:P),"")</f>
        <v>0.94967822428874027</v>
      </c>
      <c r="R6" s="3">
        <f t="shared" si="6"/>
        <v>8.7573436053850692E-2</v>
      </c>
      <c r="S6" s="7">
        <f t="shared" si="7"/>
        <v>11.418987823945605</v>
      </c>
    </row>
    <row r="7" spans="1:19" x14ac:dyDescent="0.3">
      <c r="A7" s="1">
        <v>7</v>
      </c>
      <c r="B7" s="5">
        <v>0.54166666666666663</v>
      </c>
      <c r="C7" s="1" t="s">
        <v>19</v>
      </c>
      <c r="D7" s="1">
        <v>1</v>
      </c>
      <c r="E7" s="1">
        <v>6</v>
      </c>
      <c r="F7" s="1" t="s">
        <v>24</v>
      </c>
      <c r="G7" s="1">
        <v>37.950000000000003</v>
      </c>
      <c r="H7" s="1">
        <f>1+COUNTIFS(A:A,A7,G:G,"&gt;"&amp;G7)</f>
        <v>6</v>
      </c>
      <c r="I7" s="2">
        <f>AVERAGEIF(A:A,A7,G:G)</f>
        <v>46.24</v>
      </c>
      <c r="J7" s="2">
        <f t="shared" si="0"/>
        <v>-8.2899999999999991</v>
      </c>
      <c r="K7" s="2">
        <f t="shared" si="1"/>
        <v>81.710000000000008</v>
      </c>
      <c r="L7" s="2">
        <f t="shared" si="2"/>
        <v>134.63938740520709</v>
      </c>
      <c r="M7" s="2">
        <f>SUMIF(A:A,A7,L:L)</f>
        <v>2591.2861940796247</v>
      </c>
      <c r="N7" s="3">
        <f t="shared" si="3"/>
        <v>5.1958516860399678E-2</v>
      </c>
      <c r="O7" s="6">
        <f t="shared" si="4"/>
        <v>19.246122876962886</v>
      </c>
      <c r="P7" s="3">
        <f t="shared" si="5"/>
        <v>5.1958516860399678E-2</v>
      </c>
      <c r="Q7" s="3">
        <f>IF(ISNUMBER(P7),SUMIF(A:A,A7,P:P),"")</f>
        <v>0.94967822428874027</v>
      </c>
      <c r="R7" s="3">
        <f t="shared" si="6"/>
        <v>5.4711707114600751E-2</v>
      </c>
      <c r="S7" s="7">
        <f t="shared" si="7"/>
        <v>18.277623798237013</v>
      </c>
    </row>
    <row r="8" spans="1:19" x14ac:dyDescent="0.3">
      <c r="A8" s="1">
        <v>7</v>
      </c>
      <c r="B8" s="5">
        <v>0.54166666666666663</v>
      </c>
      <c r="C8" s="1" t="s">
        <v>19</v>
      </c>
      <c r="D8" s="1">
        <v>1</v>
      </c>
      <c r="E8" s="1">
        <v>8</v>
      </c>
      <c r="F8" s="1" t="s">
        <v>26</v>
      </c>
      <c r="G8" s="1">
        <v>31.39</v>
      </c>
      <c r="H8" s="1">
        <f>1+COUNTIFS(A:A,A8,G:G,"&gt;"&amp;G8)</f>
        <v>7</v>
      </c>
      <c r="I8" s="2">
        <f>AVERAGEIF(A:A,A8,G:G)</f>
        <v>46.24</v>
      </c>
      <c r="J8" s="2">
        <f t="shared" si="0"/>
        <v>-14.850000000000001</v>
      </c>
      <c r="K8" s="2">
        <f t="shared" si="1"/>
        <v>75.150000000000006</v>
      </c>
      <c r="L8" s="2">
        <f t="shared" si="2"/>
        <v>90.830942137778464</v>
      </c>
      <c r="M8" s="2">
        <f>SUMIF(A:A,A8,L:L)</f>
        <v>2591.2861940796247</v>
      </c>
      <c r="N8" s="3">
        <f t="shared" si="3"/>
        <v>3.5052454779137154E-2</v>
      </c>
      <c r="O8" s="6">
        <f t="shared" si="4"/>
        <v>28.528672422542837</v>
      </c>
      <c r="P8" s="3" t="str">
        <f t="shared" si="5"/>
        <v/>
      </c>
      <c r="Q8" s="3" t="str">
        <f>IF(ISNUMBER(P8),SUMIF(A:A,A8,P:P),"")</f>
        <v/>
      </c>
      <c r="R8" s="3" t="str">
        <f t="shared" si="6"/>
        <v/>
      </c>
      <c r="S8" s="7" t="str">
        <f t="shared" si="7"/>
        <v/>
      </c>
    </row>
    <row r="9" spans="1:19" x14ac:dyDescent="0.3">
      <c r="A9" s="1">
        <v>7</v>
      </c>
      <c r="B9" s="5">
        <v>0.54166666666666663</v>
      </c>
      <c r="C9" s="1" t="s">
        <v>19</v>
      </c>
      <c r="D9" s="1">
        <v>1</v>
      </c>
      <c r="E9" s="1">
        <v>9</v>
      </c>
      <c r="F9" s="1" t="s">
        <v>27</v>
      </c>
      <c r="G9" s="1">
        <v>17.54</v>
      </c>
      <c r="H9" s="1">
        <f>1+COUNTIFS(A:A,A9,G:G,"&gt;"&amp;G9)</f>
        <v>8</v>
      </c>
      <c r="I9" s="2">
        <f>AVERAGEIF(A:A,A9,G:G)</f>
        <v>46.24</v>
      </c>
      <c r="J9" s="2">
        <f t="shared" si="0"/>
        <v>-28.700000000000003</v>
      </c>
      <c r="K9" s="2">
        <f t="shared" si="1"/>
        <v>61.3</v>
      </c>
      <c r="L9" s="2">
        <f t="shared" si="2"/>
        <v>39.567180524380134</v>
      </c>
      <c r="M9" s="2">
        <f>SUMIF(A:A,A9,L:L)</f>
        <v>2591.2861940796247</v>
      </c>
      <c r="N9" s="3">
        <f t="shared" si="3"/>
        <v>1.5269320932122528E-2</v>
      </c>
      <c r="O9" s="6">
        <f t="shared" si="4"/>
        <v>65.49079716415352</v>
      </c>
      <c r="P9" s="3" t="str">
        <f t="shared" si="5"/>
        <v/>
      </c>
      <c r="Q9" s="3" t="str">
        <f>IF(ISNUMBER(P9),SUMIF(A:A,A9,P:P),"")</f>
        <v/>
      </c>
      <c r="R9" s="3" t="str">
        <f t="shared" si="6"/>
        <v/>
      </c>
      <c r="S9" s="7" t="str">
        <f t="shared" si="7"/>
        <v/>
      </c>
    </row>
    <row r="10" spans="1:19" x14ac:dyDescent="0.3">
      <c r="A10" s="1">
        <v>11</v>
      </c>
      <c r="B10" s="5">
        <v>0.58333333333333337</v>
      </c>
      <c r="C10" s="1" t="s">
        <v>19</v>
      </c>
      <c r="D10" s="1">
        <v>3</v>
      </c>
      <c r="E10" s="1">
        <v>5</v>
      </c>
      <c r="F10" s="1" t="s">
        <v>31</v>
      </c>
      <c r="G10" s="1">
        <v>54.97</v>
      </c>
      <c r="H10" s="1">
        <f>1+COUNTIFS(A:A,A10,G:G,"&gt;"&amp;G10)</f>
        <v>1</v>
      </c>
      <c r="I10" s="2">
        <f>AVERAGEIF(A:A,A10,G:G)</f>
        <v>47.440000000000005</v>
      </c>
      <c r="J10" s="2">
        <f t="shared" si="0"/>
        <v>7.529999999999994</v>
      </c>
      <c r="K10" s="2">
        <f t="shared" si="1"/>
        <v>97.53</v>
      </c>
      <c r="L10" s="2">
        <f t="shared" si="2"/>
        <v>347.85996522095638</v>
      </c>
      <c r="M10" s="2">
        <f>SUMIF(A:A,A10,L:L)</f>
        <v>1946.0783145673331</v>
      </c>
      <c r="N10" s="3">
        <f t="shared" si="3"/>
        <v>0.17874921200090307</v>
      </c>
      <c r="O10" s="6">
        <f t="shared" si="4"/>
        <v>5.5944302568167279</v>
      </c>
      <c r="P10" s="3">
        <f t="shared" si="5"/>
        <v>0.17874921200090307</v>
      </c>
      <c r="Q10" s="3">
        <f>IF(ISNUMBER(P10),SUMIF(A:A,A10,P:P),"")</f>
        <v>0.96171019115512457</v>
      </c>
      <c r="R10" s="3">
        <f t="shared" si="6"/>
        <v>0.18586598503880333</v>
      </c>
      <c r="S10" s="7">
        <f t="shared" si="7"/>
        <v>5.3802205916872285</v>
      </c>
    </row>
    <row r="11" spans="1:19" x14ac:dyDescent="0.3">
      <c r="A11" s="1">
        <v>11</v>
      </c>
      <c r="B11" s="5">
        <v>0.58333333333333337</v>
      </c>
      <c r="C11" s="1" t="s">
        <v>19</v>
      </c>
      <c r="D11" s="1">
        <v>3</v>
      </c>
      <c r="E11" s="1">
        <v>11</v>
      </c>
      <c r="F11" s="1" t="s">
        <v>35</v>
      </c>
      <c r="G11" s="1">
        <v>54.82</v>
      </c>
      <c r="H11" s="1">
        <f>1+COUNTIFS(A:A,A11,G:G,"&gt;"&amp;G11)</f>
        <v>2</v>
      </c>
      <c r="I11" s="2">
        <f>AVERAGEIF(A:A,A11,G:G)</f>
        <v>47.440000000000005</v>
      </c>
      <c r="J11" s="2">
        <f t="shared" si="0"/>
        <v>7.3799999999999955</v>
      </c>
      <c r="K11" s="2">
        <f t="shared" si="1"/>
        <v>97.38</v>
      </c>
      <c r="L11" s="2">
        <f t="shared" si="2"/>
        <v>344.74327169249864</v>
      </c>
      <c r="M11" s="2">
        <f>SUMIF(A:A,A11,L:L)</f>
        <v>1946.0783145673331</v>
      </c>
      <c r="N11" s="3">
        <f t="shared" si="3"/>
        <v>0.1771476867667294</v>
      </c>
      <c r="O11" s="6">
        <f t="shared" si="4"/>
        <v>5.6450073848088929</v>
      </c>
      <c r="P11" s="3">
        <f t="shared" si="5"/>
        <v>0.1771476867667294</v>
      </c>
      <c r="Q11" s="3">
        <f>IF(ISNUMBER(P11),SUMIF(A:A,A11,P:P),"")</f>
        <v>0.96171019115512457</v>
      </c>
      <c r="R11" s="3">
        <f t="shared" si="6"/>
        <v>0.18420069621385071</v>
      </c>
      <c r="S11" s="7">
        <f t="shared" si="7"/>
        <v>5.4288611311166504</v>
      </c>
    </row>
    <row r="12" spans="1:19" x14ac:dyDescent="0.3">
      <c r="A12" s="1">
        <v>11</v>
      </c>
      <c r="B12" s="5">
        <v>0.58333333333333337</v>
      </c>
      <c r="C12" s="1" t="s">
        <v>19</v>
      </c>
      <c r="D12" s="1">
        <v>3</v>
      </c>
      <c r="E12" s="1">
        <v>1</v>
      </c>
      <c r="F12" s="1" t="s">
        <v>28</v>
      </c>
      <c r="G12" s="1">
        <v>52.95</v>
      </c>
      <c r="H12" s="1">
        <f>1+COUNTIFS(A:A,A12,G:G,"&gt;"&amp;G12)</f>
        <v>3</v>
      </c>
      <c r="I12" s="2">
        <f>AVERAGEIF(A:A,A12,G:G)</f>
        <v>47.440000000000005</v>
      </c>
      <c r="J12" s="2">
        <f t="shared" si="0"/>
        <v>5.509999999999998</v>
      </c>
      <c r="K12" s="2">
        <f t="shared" si="1"/>
        <v>95.509999999999991</v>
      </c>
      <c r="L12" s="2">
        <f t="shared" si="2"/>
        <v>308.15410538399391</v>
      </c>
      <c r="M12" s="2">
        <f>SUMIF(A:A,A12,L:L)</f>
        <v>1946.0783145673331</v>
      </c>
      <c r="N12" s="3">
        <f t="shared" si="3"/>
        <v>0.15834619967619601</v>
      </c>
      <c r="O12" s="6">
        <f t="shared" si="4"/>
        <v>6.3152762873053581</v>
      </c>
      <c r="P12" s="3">
        <f t="shared" si="5"/>
        <v>0.15834619967619601</v>
      </c>
      <c r="Q12" s="3">
        <f>IF(ISNUMBER(P12),SUMIF(A:A,A12,P:P),"")</f>
        <v>0.96171019115512457</v>
      </c>
      <c r="R12" s="3">
        <f t="shared" si="6"/>
        <v>0.1646506412560774</v>
      </c>
      <c r="S12" s="7">
        <f t="shared" si="7"/>
        <v>6.0734655654618601</v>
      </c>
    </row>
    <row r="13" spans="1:19" x14ac:dyDescent="0.3">
      <c r="A13" s="1">
        <v>11</v>
      </c>
      <c r="B13" s="5">
        <v>0.58333333333333337</v>
      </c>
      <c r="C13" s="1" t="s">
        <v>19</v>
      </c>
      <c r="D13" s="1">
        <v>3</v>
      </c>
      <c r="E13" s="1">
        <v>2</v>
      </c>
      <c r="F13" s="1" t="s">
        <v>29</v>
      </c>
      <c r="G13" s="1">
        <v>51.93</v>
      </c>
      <c r="H13" s="1">
        <f>1+COUNTIFS(A:A,A13,G:G,"&gt;"&amp;G13)</f>
        <v>4</v>
      </c>
      <c r="I13" s="2">
        <f>AVERAGEIF(A:A,A13,G:G)</f>
        <v>47.440000000000005</v>
      </c>
      <c r="J13" s="2">
        <f t="shared" si="0"/>
        <v>4.4899999999999949</v>
      </c>
      <c r="K13" s="2">
        <f t="shared" si="1"/>
        <v>94.49</v>
      </c>
      <c r="L13" s="2">
        <f t="shared" si="2"/>
        <v>289.86056586687602</v>
      </c>
      <c r="M13" s="2">
        <f>SUMIF(A:A,A13,L:L)</f>
        <v>1946.0783145673331</v>
      </c>
      <c r="N13" s="3">
        <f t="shared" si="3"/>
        <v>0.14894599240797768</v>
      </c>
      <c r="O13" s="6">
        <f t="shared" si="4"/>
        <v>6.7138429428896744</v>
      </c>
      <c r="P13" s="3">
        <f t="shared" si="5"/>
        <v>0.14894599240797768</v>
      </c>
      <c r="Q13" s="3">
        <f>IF(ISNUMBER(P13),SUMIF(A:A,A13,P:P),"")</f>
        <v>0.96171019115512457</v>
      </c>
      <c r="R13" s="3">
        <f t="shared" si="6"/>
        <v>0.15487617140572923</v>
      </c>
      <c r="S13" s="7">
        <f t="shared" si="7"/>
        <v>6.4567711799919119</v>
      </c>
    </row>
    <row r="14" spans="1:19" x14ac:dyDescent="0.3">
      <c r="A14" s="1">
        <v>11</v>
      </c>
      <c r="B14" s="5">
        <v>0.58333333333333337</v>
      </c>
      <c r="C14" s="1" t="s">
        <v>19</v>
      </c>
      <c r="D14" s="1">
        <v>3</v>
      </c>
      <c r="E14" s="1">
        <v>4</v>
      </c>
      <c r="F14" s="1" t="s">
        <v>30</v>
      </c>
      <c r="G14" s="1">
        <v>46.35</v>
      </c>
      <c r="H14" s="1">
        <f>1+COUNTIFS(A:A,A14,G:G,"&gt;"&amp;G14)</f>
        <v>5</v>
      </c>
      <c r="I14" s="2">
        <f>AVERAGEIF(A:A,A14,G:G)</f>
        <v>47.440000000000005</v>
      </c>
      <c r="J14" s="2">
        <f t="shared" si="0"/>
        <v>-1.0900000000000034</v>
      </c>
      <c r="K14" s="2">
        <f t="shared" si="1"/>
        <v>88.91</v>
      </c>
      <c r="L14" s="2">
        <f t="shared" si="2"/>
        <v>207.38977630402314</v>
      </c>
      <c r="M14" s="2">
        <f>SUMIF(A:A,A14,L:L)</f>
        <v>1946.0783145673331</v>
      </c>
      <c r="N14" s="3">
        <f t="shared" si="3"/>
        <v>0.10656805265831844</v>
      </c>
      <c r="O14" s="6">
        <f t="shared" si="4"/>
        <v>9.3836752671668755</v>
      </c>
      <c r="P14" s="3">
        <f t="shared" si="5"/>
        <v>0.10656805265831844</v>
      </c>
      <c r="Q14" s="3">
        <f>IF(ISNUMBER(P14),SUMIF(A:A,A14,P:P),"")</f>
        <v>0.96171019115512457</v>
      </c>
      <c r="R14" s="3">
        <f t="shared" si="6"/>
        <v>0.11081098405572468</v>
      </c>
      <c r="S14" s="7">
        <f t="shared" si="7"/>
        <v>9.0243761349246707</v>
      </c>
    </row>
    <row r="15" spans="1:19" x14ac:dyDescent="0.3">
      <c r="A15" s="1">
        <v>11</v>
      </c>
      <c r="B15" s="5">
        <v>0.58333333333333337</v>
      </c>
      <c r="C15" s="1" t="s">
        <v>19</v>
      </c>
      <c r="D15" s="1">
        <v>3</v>
      </c>
      <c r="E15" s="1">
        <v>8</v>
      </c>
      <c r="F15" s="1" t="s">
        <v>34</v>
      </c>
      <c r="G15" s="1">
        <v>44.71</v>
      </c>
      <c r="H15" s="1">
        <f>1+COUNTIFS(A:A,A15,G:G,"&gt;"&amp;G15)</f>
        <v>6</v>
      </c>
      <c r="I15" s="2">
        <f>AVERAGEIF(A:A,A15,G:G)</f>
        <v>47.440000000000005</v>
      </c>
      <c r="J15" s="2">
        <f t="shared" si="0"/>
        <v>-2.730000000000004</v>
      </c>
      <c r="K15" s="2">
        <f t="shared" si="1"/>
        <v>87.27</v>
      </c>
      <c r="L15" s="2">
        <f t="shared" si="2"/>
        <v>187.95451649085061</v>
      </c>
      <c r="M15" s="2">
        <f>SUMIF(A:A,A15,L:L)</f>
        <v>1946.0783145673331</v>
      </c>
      <c r="N15" s="3">
        <f t="shared" si="3"/>
        <v>9.6581167923161446E-2</v>
      </c>
      <c r="O15" s="6">
        <f t="shared" si="4"/>
        <v>10.353985373169076</v>
      </c>
      <c r="P15" s="3">
        <f t="shared" si="5"/>
        <v>9.6581167923161446E-2</v>
      </c>
      <c r="Q15" s="3">
        <f>IF(ISNUMBER(P15),SUMIF(A:A,A15,P:P),"")</f>
        <v>0.96171019115512457</v>
      </c>
      <c r="R15" s="3">
        <f t="shared" si="6"/>
        <v>0.10042647859138974</v>
      </c>
      <c r="S15" s="7">
        <f t="shared" si="7"/>
        <v>9.9575332524477957</v>
      </c>
    </row>
    <row r="16" spans="1:19" x14ac:dyDescent="0.3">
      <c r="A16" s="1">
        <v>11</v>
      </c>
      <c r="B16" s="5">
        <v>0.58333333333333337</v>
      </c>
      <c r="C16" s="1" t="s">
        <v>19</v>
      </c>
      <c r="D16" s="1">
        <v>3</v>
      </c>
      <c r="E16" s="1">
        <v>6</v>
      </c>
      <c r="F16" s="1" t="s">
        <v>32</v>
      </c>
      <c r="G16" s="1">
        <v>44.5</v>
      </c>
      <c r="H16" s="1">
        <f>1+COUNTIFS(A:A,A16,G:G,"&gt;"&amp;G16)</f>
        <v>7</v>
      </c>
      <c r="I16" s="2">
        <f>AVERAGEIF(A:A,A16,G:G)</f>
        <v>47.440000000000005</v>
      </c>
      <c r="J16" s="2">
        <f t="shared" si="0"/>
        <v>-2.9400000000000048</v>
      </c>
      <c r="K16" s="2">
        <f t="shared" si="1"/>
        <v>87.06</v>
      </c>
      <c r="L16" s="2">
        <f t="shared" si="2"/>
        <v>185.60114694619412</v>
      </c>
      <c r="M16" s="2">
        <f>SUMIF(A:A,A16,L:L)</f>
        <v>1946.0783145673331</v>
      </c>
      <c r="N16" s="3">
        <f t="shared" si="3"/>
        <v>9.5371879721838623E-2</v>
      </c>
      <c r="O16" s="6">
        <f t="shared" si="4"/>
        <v>10.485270951108413</v>
      </c>
      <c r="P16" s="3">
        <f t="shared" si="5"/>
        <v>9.5371879721838623E-2</v>
      </c>
      <c r="Q16" s="3">
        <f>IF(ISNUMBER(P16),SUMIF(A:A,A16,P:P),"")</f>
        <v>0.96171019115512457</v>
      </c>
      <c r="R16" s="3">
        <f t="shared" si="6"/>
        <v>9.9169043438425072E-2</v>
      </c>
      <c r="S16" s="7">
        <f t="shared" si="7"/>
        <v>10.083791930703747</v>
      </c>
    </row>
    <row r="17" spans="1:19" x14ac:dyDescent="0.3">
      <c r="A17" s="1">
        <v>11</v>
      </c>
      <c r="B17" s="5">
        <v>0.58333333333333337</v>
      </c>
      <c r="C17" s="1" t="s">
        <v>19</v>
      </c>
      <c r="D17" s="1">
        <v>3</v>
      </c>
      <c r="E17" s="1">
        <v>7</v>
      </c>
      <c r="F17" s="1" t="s">
        <v>33</v>
      </c>
      <c r="G17" s="1">
        <v>29.29</v>
      </c>
      <c r="H17" s="1">
        <f>1+COUNTIFS(A:A,A17,G:G,"&gt;"&amp;G17)</f>
        <v>8</v>
      </c>
      <c r="I17" s="2">
        <f>AVERAGEIF(A:A,A17,G:G)</f>
        <v>47.440000000000005</v>
      </c>
      <c r="J17" s="2">
        <f t="shared" si="0"/>
        <v>-18.150000000000006</v>
      </c>
      <c r="K17" s="2">
        <f t="shared" si="1"/>
        <v>71.849999999999994</v>
      </c>
      <c r="L17" s="2">
        <f t="shared" si="2"/>
        <v>74.514966661940107</v>
      </c>
      <c r="M17" s="2">
        <f>SUMIF(A:A,A17,L:L)</f>
        <v>1946.0783145673331</v>
      </c>
      <c r="N17" s="3">
        <f t="shared" si="3"/>
        <v>3.8289808844875206E-2</v>
      </c>
      <c r="O17" s="6">
        <f t="shared" si="4"/>
        <v>26.116609880486312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19</v>
      </c>
      <c r="B18" s="5">
        <v>0.625</v>
      </c>
      <c r="C18" s="1" t="s">
        <v>19</v>
      </c>
      <c r="D18" s="1">
        <v>5</v>
      </c>
      <c r="E18" s="1">
        <v>7</v>
      </c>
      <c r="F18" s="1" t="s">
        <v>41</v>
      </c>
      <c r="G18" s="1">
        <v>62.66</v>
      </c>
      <c r="H18" s="1">
        <f>1+COUNTIFS(A:A,A18,G:G,"&gt;"&amp;G18)</f>
        <v>1</v>
      </c>
      <c r="I18" s="2">
        <f>AVERAGEIF(A:A,A18,G:G)</f>
        <v>50.932999999999993</v>
      </c>
      <c r="J18" s="2">
        <f t="shared" ref="J18:J27" si="8">G18-I18</f>
        <v>11.727000000000004</v>
      </c>
      <c r="K18" s="2">
        <f t="shared" ref="K18:K27" si="9">90+J18</f>
        <v>101.727</v>
      </c>
      <c r="L18" s="2">
        <f t="shared" ref="L18:L27" si="10">EXP(0.06*K18)</f>
        <v>447.47470008778424</v>
      </c>
      <c r="M18" s="2">
        <f>SUMIF(A:A,A18,L:L)</f>
        <v>2716.2029089646308</v>
      </c>
      <c r="N18" s="3">
        <f t="shared" ref="N18:N27" si="11">L18/M18</f>
        <v>0.16474273649105023</v>
      </c>
      <c r="O18" s="6">
        <f t="shared" ref="O18:O27" si="12">1/N18</f>
        <v>6.0700703490762136</v>
      </c>
      <c r="P18" s="3">
        <f t="shared" ref="P18:P27" si="13">IF(O18&gt;21,"",N18)</f>
        <v>0.16474273649105023</v>
      </c>
      <c r="Q18" s="3">
        <f>IF(ISNUMBER(P18),SUMIF(A:A,A18,P:P),"")</f>
        <v>0.89232464091231267</v>
      </c>
      <c r="R18" s="3">
        <f t="shared" ref="R18:R27" si="14">IFERROR(P18*(1/Q18),"")</f>
        <v>0.1846219738173063</v>
      </c>
      <c r="S18" s="7">
        <f t="shared" ref="S18:S27" si="15">IFERROR(1/R18,"")</f>
        <v>5.4164733445519087</v>
      </c>
    </row>
    <row r="19" spans="1:19" x14ac:dyDescent="0.3">
      <c r="A19" s="1">
        <v>19</v>
      </c>
      <c r="B19" s="5">
        <v>0.625</v>
      </c>
      <c r="C19" s="1" t="s">
        <v>19</v>
      </c>
      <c r="D19" s="1">
        <v>5</v>
      </c>
      <c r="E19" s="1">
        <v>6</v>
      </c>
      <c r="F19" s="1" t="s">
        <v>40</v>
      </c>
      <c r="G19" s="1">
        <v>62.33</v>
      </c>
      <c r="H19" s="1">
        <f>1+COUNTIFS(A:A,A19,G:G,"&gt;"&amp;G19)</f>
        <v>2</v>
      </c>
      <c r="I19" s="2">
        <f>AVERAGEIF(A:A,A19,G:G)</f>
        <v>50.932999999999993</v>
      </c>
      <c r="J19" s="2">
        <f t="shared" si="8"/>
        <v>11.397000000000006</v>
      </c>
      <c r="K19" s="2">
        <f t="shared" si="9"/>
        <v>101.39700000000001</v>
      </c>
      <c r="L19" s="2">
        <f t="shared" si="10"/>
        <v>438.70183895872418</v>
      </c>
      <c r="M19" s="2">
        <f>SUMIF(A:A,A19,L:L)</f>
        <v>2716.2029089646308</v>
      </c>
      <c r="N19" s="3">
        <f t="shared" si="11"/>
        <v>0.16151291109762844</v>
      </c>
      <c r="O19" s="6">
        <f t="shared" si="12"/>
        <v>6.1914554892490168</v>
      </c>
      <c r="P19" s="3">
        <f t="shared" si="13"/>
        <v>0.16151291109762844</v>
      </c>
      <c r="Q19" s="3">
        <f>IF(ISNUMBER(P19),SUMIF(A:A,A19,P:P),"")</f>
        <v>0.89232464091231267</v>
      </c>
      <c r="R19" s="3">
        <f t="shared" si="14"/>
        <v>0.1810024106613235</v>
      </c>
      <c r="S19" s="7">
        <f t="shared" si="15"/>
        <v>5.5247882961686958</v>
      </c>
    </row>
    <row r="20" spans="1:19" x14ac:dyDescent="0.3">
      <c r="A20" s="1">
        <v>19</v>
      </c>
      <c r="B20" s="5">
        <v>0.625</v>
      </c>
      <c r="C20" s="1" t="s">
        <v>19</v>
      </c>
      <c r="D20" s="1">
        <v>5</v>
      </c>
      <c r="E20" s="1">
        <v>4</v>
      </c>
      <c r="F20" s="1" t="s">
        <v>39</v>
      </c>
      <c r="G20" s="1">
        <v>61.64</v>
      </c>
      <c r="H20" s="1">
        <f>1+COUNTIFS(A:A,A20,G:G,"&gt;"&amp;G20)</f>
        <v>3</v>
      </c>
      <c r="I20" s="2">
        <f>AVERAGEIF(A:A,A20,G:G)</f>
        <v>50.932999999999993</v>
      </c>
      <c r="J20" s="2">
        <f t="shared" si="8"/>
        <v>10.707000000000008</v>
      </c>
      <c r="K20" s="2">
        <f t="shared" si="9"/>
        <v>100.70700000000001</v>
      </c>
      <c r="L20" s="2">
        <f t="shared" si="10"/>
        <v>420.91040655430709</v>
      </c>
      <c r="M20" s="2">
        <f>SUMIF(A:A,A20,L:L)</f>
        <v>2716.2029089646308</v>
      </c>
      <c r="N20" s="3">
        <f t="shared" si="11"/>
        <v>0.15496279941572952</v>
      </c>
      <c r="O20" s="6">
        <f t="shared" si="12"/>
        <v>6.4531616863556405</v>
      </c>
      <c r="P20" s="3">
        <f t="shared" si="13"/>
        <v>0.15496279941572952</v>
      </c>
      <c r="Q20" s="3">
        <f>IF(ISNUMBER(P20),SUMIF(A:A,A20,P:P),"")</f>
        <v>0.89232464091231267</v>
      </c>
      <c r="R20" s="3">
        <f t="shared" si="14"/>
        <v>0.17366190768563286</v>
      </c>
      <c r="S20" s="7">
        <f t="shared" si="15"/>
        <v>5.7583151845263902</v>
      </c>
    </row>
    <row r="21" spans="1:19" x14ac:dyDescent="0.3">
      <c r="A21" s="1">
        <v>19</v>
      </c>
      <c r="B21" s="5">
        <v>0.625</v>
      </c>
      <c r="C21" s="1" t="s">
        <v>19</v>
      </c>
      <c r="D21" s="1">
        <v>5</v>
      </c>
      <c r="E21" s="1">
        <v>1</v>
      </c>
      <c r="F21" s="1" t="s">
        <v>36</v>
      </c>
      <c r="G21" s="1">
        <v>61.23</v>
      </c>
      <c r="H21" s="1">
        <f>1+COUNTIFS(A:A,A21,G:G,"&gt;"&amp;G21)</f>
        <v>4</v>
      </c>
      <c r="I21" s="2">
        <f>AVERAGEIF(A:A,A21,G:G)</f>
        <v>50.932999999999993</v>
      </c>
      <c r="J21" s="2">
        <f t="shared" si="8"/>
        <v>10.297000000000004</v>
      </c>
      <c r="K21" s="2">
        <f t="shared" si="9"/>
        <v>100.297</v>
      </c>
      <c r="L21" s="2">
        <f t="shared" si="10"/>
        <v>410.68233167075272</v>
      </c>
      <c r="M21" s="2">
        <f>SUMIF(A:A,A21,L:L)</f>
        <v>2716.2029089646308</v>
      </c>
      <c r="N21" s="3">
        <f t="shared" si="11"/>
        <v>0.15119722106007819</v>
      </c>
      <c r="O21" s="6">
        <f t="shared" si="12"/>
        <v>6.6138781717598514</v>
      </c>
      <c r="P21" s="3">
        <f t="shared" si="13"/>
        <v>0.15119722106007819</v>
      </c>
      <c r="Q21" s="3">
        <f>IF(ISNUMBER(P21),SUMIF(A:A,A21,P:P),"")</f>
        <v>0.89232464091231267</v>
      </c>
      <c r="R21" s="3">
        <f t="shared" si="14"/>
        <v>0.16944194313125116</v>
      </c>
      <c r="S21" s="7">
        <f t="shared" si="15"/>
        <v>5.9017264646533922</v>
      </c>
    </row>
    <row r="22" spans="1:19" x14ac:dyDescent="0.3">
      <c r="A22" s="1">
        <v>19</v>
      </c>
      <c r="B22" s="5">
        <v>0.625</v>
      </c>
      <c r="C22" s="1" t="s">
        <v>19</v>
      </c>
      <c r="D22" s="1">
        <v>5</v>
      </c>
      <c r="E22" s="1">
        <v>3</v>
      </c>
      <c r="F22" s="1" t="s">
        <v>38</v>
      </c>
      <c r="G22" s="1">
        <v>59.65</v>
      </c>
      <c r="H22" s="1">
        <f>1+COUNTIFS(A:A,A22,G:G,"&gt;"&amp;G22)</f>
        <v>5</v>
      </c>
      <c r="I22" s="2">
        <f>AVERAGEIF(A:A,A22,G:G)</f>
        <v>50.932999999999993</v>
      </c>
      <c r="J22" s="2">
        <f t="shared" si="8"/>
        <v>8.7170000000000059</v>
      </c>
      <c r="K22" s="2">
        <f t="shared" si="9"/>
        <v>98.717000000000013</v>
      </c>
      <c r="L22" s="2">
        <f t="shared" si="10"/>
        <v>373.5380972348712</v>
      </c>
      <c r="M22" s="2">
        <f>SUMIF(A:A,A22,L:L)</f>
        <v>2716.2029089646308</v>
      </c>
      <c r="N22" s="3">
        <f t="shared" si="11"/>
        <v>0.13752216228104158</v>
      </c>
      <c r="O22" s="6">
        <f t="shared" si="12"/>
        <v>7.271555241811793</v>
      </c>
      <c r="P22" s="3">
        <f t="shared" si="13"/>
        <v>0.13752216228104158</v>
      </c>
      <c r="Q22" s="3">
        <f>IF(ISNUMBER(P22),SUMIF(A:A,A22,P:P),"")</f>
        <v>0.89232464091231267</v>
      </c>
      <c r="R22" s="3">
        <f t="shared" si="14"/>
        <v>0.1541167373125984</v>
      </c>
      <c r="S22" s="7">
        <f t="shared" si="15"/>
        <v>6.4885879200237531</v>
      </c>
    </row>
    <row r="23" spans="1:19" x14ac:dyDescent="0.3">
      <c r="A23" s="1">
        <v>19</v>
      </c>
      <c r="B23" s="5">
        <v>0.625</v>
      </c>
      <c r="C23" s="1" t="s">
        <v>19</v>
      </c>
      <c r="D23" s="1">
        <v>5</v>
      </c>
      <c r="E23" s="1">
        <v>8</v>
      </c>
      <c r="F23" s="1" t="s">
        <v>42</v>
      </c>
      <c r="G23" s="1">
        <v>46.7</v>
      </c>
      <c r="H23" s="1">
        <f>1+COUNTIFS(A:A,A23,G:G,"&gt;"&amp;G23)</f>
        <v>6</v>
      </c>
      <c r="I23" s="2">
        <f>AVERAGEIF(A:A,A23,G:G)</f>
        <v>50.932999999999993</v>
      </c>
      <c r="J23" s="2">
        <f t="shared" si="8"/>
        <v>-4.2329999999999899</v>
      </c>
      <c r="K23" s="2">
        <f t="shared" si="9"/>
        <v>85.76700000000001</v>
      </c>
      <c r="L23" s="2">
        <f t="shared" si="10"/>
        <v>171.74657686726624</v>
      </c>
      <c r="M23" s="2">
        <f>SUMIF(A:A,A23,L:L)</f>
        <v>2716.2029089646308</v>
      </c>
      <c r="N23" s="3">
        <f t="shared" si="11"/>
        <v>6.3230392803287683E-2</v>
      </c>
      <c r="O23" s="6">
        <f t="shared" si="12"/>
        <v>15.815179309593104</v>
      </c>
      <c r="P23" s="3">
        <f t="shared" si="13"/>
        <v>6.3230392803287683E-2</v>
      </c>
      <c r="Q23" s="3">
        <f>IF(ISNUMBER(P23),SUMIF(A:A,A23,P:P),"")</f>
        <v>0.89232464091231267</v>
      </c>
      <c r="R23" s="3">
        <f t="shared" si="14"/>
        <v>7.086030117765317E-2</v>
      </c>
      <c r="S23" s="7">
        <f t="shared" si="15"/>
        <v>14.1122741983965</v>
      </c>
    </row>
    <row r="24" spans="1:19" x14ac:dyDescent="0.3">
      <c r="A24" s="1">
        <v>19</v>
      </c>
      <c r="B24" s="5">
        <v>0.625</v>
      </c>
      <c r="C24" s="1" t="s">
        <v>19</v>
      </c>
      <c r="D24" s="1">
        <v>5</v>
      </c>
      <c r="E24" s="1">
        <v>11</v>
      </c>
      <c r="F24" s="1" t="s">
        <v>45</v>
      </c>
      <c r="G24" s="1">
        <v>45.59</v>
      </c>
      <c r="H24" s="1">
        <f>1+COUNTIFS(A:A,A24,G:G,"&gt;"&amp;G24)</f>
        <v>7</v>
      </c>
      <c r="I24" s="2">
        <f>AVERAGEIF(A:A,A24,G:G)</f>
        <v>50.932999999999993</v>
      </c>
      <c r="J24" s="2">
        <f t="shared" si="8"/>
        <v>-5.3429999999999893</v>
      </c>
      <c r="K24" s="2">
        <f t="shared" si="9"/>
        <v>84.657000000000011</v>
      </c>
      <c r="L24" s="2">
        <f t="shared" si="10"/>
        <v>160.68083401313763</v>
      </c>
      <c r="M24" s="2">
        <f>SUMIF(A:A,A24,L:L)</f>
        <v>2716.2029089646308</v>
      </c>
      <c r="N24" s="3">
        <f t="shared" si="11"/>
        <v>5.9156417763497046E-2</v>
      </c>
      <c r="O24" s="6">
        <f t="shared" si="12"/>
        <v>16.904336635087095</v>
      </c>
      <c r="P24" s="3">
        <f t="shared" si="13"/>
        <v>5.9156417763497046E-2</v>
      </c>
      <c r="Q24" s="3">
        <f>IF(ISNUMBER(P24),SUMIF(A:A,A24,P:P),"")</f>
        <v>0.89232464091231267</v>
      </c>
      <c r="R24" s="3">
        <f t="shared" si="14"/>
        <v>6.6294726214234684E-2</v>
      </c>
      <c r="S24" s="7">
        <f t="shared" si="15"/>
        <v>15.084156117764943</v>
      </c>
    </row>
    <row r="25" spans="1:19" x14ac:dyDescent="0.3">
      <c r="A25" s="1">
        <v>19</v>
      </c>
      <c r="B25" s="5">
        <v>0.625</v>
      </c>
      <c r="C25" s="1" t="s">
        <v>19</v>
      </c>
      <c r="D25" s="1">
        <v>5</v>
      </c>
      <c r="E25" s="1">
        <v>9</v>
      </c>
      <c r="F25" s="1" t="s">
        <v>43</v>
      </c>
      <c r="G25" s="1">
        <v>41.58</v>
      </c>
      <c r="H25" s="1">
        <f>1+COUNTIFS(A:A,A25,G:G,"&gt;"&amp;G25)</f>
        <v>8</v>
      </c>
      <c r="I25" s="2">
        <f>AVERAGEIF(A:A,A25,G:G)</f>
        <v>50.932999999999993</v>
      </c>
      <c r="J25" s="2">
        <f t="shared" si="8"/>
        <v>-9.3529999999999944</v>
      </c>
      <c r="K25" s="2">
        <f t="shared" si="9"/>
        <v>80.647000000000006</v>
      </c>
      <c r="L25" s="2">
        <f t="shared" si="10"/>
        <v>126.32020590841395</v>
      </c>
      <c r="M25" s="2">
        <f>SUMIF(A:A,A25,L:L)</f>
        <v>2716.2029089646308</v>
      </c>
      <c r="N25" s="3">
        <f t="shared" si="11"/>
        <v>4.6506174296295492E-2</v>
      </c>
      <c r="O25" s="6">
        <f t="shared" si="12"/>
        <v>21.502521227157924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19</v>
      </c>
      <c r="B26" s="5">
        <v>0.625</v>
      </c>
      <c r="C26" s="1" t="s">
        <v>19</v>
      </c>
      <c r="D26" s="1">
        <v>5</v>
      </c>
      <c r="E26" s="1">
        <v>10</v>
      </c>
      <c r="F26" s="1" t="s">
        <v>44</v>
      </c>
      <c r="G26" s="1">
        <v>38.549999999999997</v>
      </c>
      <c r="H26" s="1">
        <f>1+COUNTIFS(A:A,A26,G:G,"&gt;"&amp;G26)</f>
        <v>9</v>
      </c>
      <c r="I26" s="2">
        <f>AVERAGEIF(A:A,A26,G:G)</f>
        <v>50.932999999999993</v>
      </c>
      <c r="J26" s="2">
        <f t="shared" si="8"/>
        <v>-12.382999999999996</v>
      </c>
      <c r="K26" s="2">
        <f t="shared" si="9"/>
        <v>77.617000000000004</v>
      </c>
      <c r="L26" s="2">
        <f t="shared" si="10"/>
        <v>105.3217552115932</v>
      </c>
      <c r="M26" s="2">
        <f>SUMIF(A:A,A26,L:L)</f>
        <v>2716.2029089646308</v>
      </c>
      <c r="N26" s="3">
        <f t="shared" si="11"/>
        <v>3.8775363528249819E-2</v>
      </c>
      <c r="O26" s="6">
        <f t="shared" si="12"/>
        <v>25.789571238228348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19</v>
      </c>
      <c r="B27" s="5">
        <v>0.625</v>
      </c>
      <c r="C27" s="1" t="s">
        <v>19</v>
      </c>
      <c r="D27" s="1">
        <v>5</v>
      </c>
      <c r="E27" s="1">
        <v>2</v>
      </c>
      <c r="F27" s="1" t="s">
        <v>37</v>
      </c>
      <c r="G27" s="1">
        <v>29.4</v>
      </c>
      <c r="H27" s="1">
        <f>1+COUNTIFS(A:A,A27,G:G,"&gt;"&amp;G27)</f>
        <v>10</v>
      </c>
      <c r="I27" s="2">
        <f>AVERAGEIF(A:A,A27,G:G)</f>
        <v>50.932999999999993</v>
      </c>
      <c r="J27" s="2">
        <f t="shared" si="8"/>
        <v>-21.532999999999994</v>
      </c>
      <c r="K27" s="2">
        <f t="shared" si="9"/>
        <v>68.467000000000013</v>
      </c>
      <c r="L27" s="2">
        <f t="shared" si="10"/>
        <v>60.826162457780477</v>
      </c>
      <c r="M27" s="2">
        <f>SUMIF(A:A,A27,L:L)</f>
        <v>2716.2029089646308</v>
      </c>
      <c r="N27" s="3">
        <f t="shared" si="11"/>
        <v>2.2393821263142065E-2</v>
      </c>
      <c r="O27" s="6">
        <f t="shared" si="12"/>
        <v>44.65517466846525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23</v>
      </c>
      <c r="B28" s="5">
        <v>0.64583333333333337</v>
      </c>
      <c r="C28" s="1" t="s">
        <v>19</v>
      </c>
      <c r="D28" s="1">
        <v>6</v>
      </c>
      <c r="E28" s="1">
        <v>4</v>
      </c>
      <c r="F28" s="1" t="s">
        <v>49</v>
      </c>
      <c r="G28" s="1">
        <v>65.239999999999995</v>
      </c>
      <c r="H28" s="1">
        <f>1+COUNTIFS(A:A,A28,G:G,"&gt;"&amp;G28)</f>
        <v>1</v>
      </c>
      <c r="I28" s="2">
        <f>AVERAGEIF(A:A,A28,G:G)</f>
        <v>48.771666666666675</v>
      </c>
      <c r="J28" s="2">
        <f t="shared" ref="J28:J51" si="16">G28-I28</f>
        <v>16.46833333333332</v>
      </c>
      <c r="K28" s="2">
        <f t="shared" ref="K28:K51" si="17">90+J28</f>
        <v>106.46833333333332</v>
      </c>
      <c r="L28" s="2">
        <f t="shared" ref="L28:L51" si="18">EXP(0.06*K28)</f>
        <v>594.72552702689507</v>
      </c>
      <c r="M28" s="2">
        <f>SUMIF(A:A,A28,L:L)</f>
        <v>3064.4251701838139</v>
      </c>
      <c r="N28" s="3">
        <f t="shared" ref="N28:N51" si="19">L28/M28</f>
        <v>0.19407409024486688</v>
      </c>
      <c r="O28" s="6">
        <f t="shared" ref="O28:O51" si="20">1/N28</f>
        <v>5.1526713263902533</v>
      </c>
      <c r="P28" s="3">
        <f t="shared" ref="P28:P51" si="21">IF(O28&gt;21,"",N28)</f>
        <v>0.19407409024486688</v>
      </c>
      <c r="Q28" s="3">
        <f>IF(ISNUMBER(P28),SUMIF(A:A,A28,P:P),"")</f>
        <v>0.93109552352661207</v>
      </c>
      <c r="R28" s="3">
        <f t="shared" ref="R28:R51" si="22">IFERROR(P28*(1/Q28),"")</f>
        <v>0.20843628321806659</v>
      </c>
      <c r="S28" s="7">
        <f t="shared" ref="S28:S51" si="23">IFERROR(1/R28,"")</f>
        <v>4.7976292062058956</v>
      </c>
    </row>
    <row r="29" spans="1:19" x14ac:dyDescent="0.3">
      <c r="A29" s="1">
        <v>23</v>
      </c>
      <c r="B29" s="5">
        <v>0.64583333333333337</v>
      </c>
      <c r="C29" s="1" t="s">
        <v>19</v>
      </c>
      <c r="D29" s="1">
        <v>6</v>
      </c>
      <c r="E29" s="1">
        <v>8</v>
      </c>
      <c r="F29" s="1" t="s">
        <v>53</v>
      </c>
      <c r="G29" s="1">
        <v>62.13</v>
      </c>
      <c r="H29" s="1">
        <f>1+COUNTIFS(A:A,A29,G:G,"&gt;"&amp;G29)</f>
        <v>2</v>
      </c>
      <c r="I29" s="2">
        <f>AVERAGEIF(A:A,A29,G:G)</f>
        <v>48.771666666666675</v>
      </c>
      <c r="J29" s="2">
        <f t="shared" si="16"/>
        <v>13.358333333333327</v>
      </c>
      <c r="K29" s="2">
        <f t="shared" si="17"/>
        <v>103.35833333333332</v>
      </c>
      <c r="L29" s="2">
        <f t="shared" si="18"/>
        <v>493.48871927484237</v>
      </c>
      <c r="M29" s="2">
        <f>SUMIF(A:A,A29,L:L)</f>
        <v>3064.4251701838139</v>
      </c>
      <c r="N29" s="3">
        <f t="shared" si="19"/>
        <v>0.16103794084332018</v>
      </c>
      <c r="O29" s="6">
        <f t="shared" si="20"/>
        <v>6.2097167584435109</v>
      </c>
      <c r="P29" s="3">
        <f t="shared" si="21"/>
        <v>0.16103794084332018</v>
      </c>
      <c r="Q29" s="3">
        <f>IF(ISNUMBER(P29),SUMIF(A:A,A29,P:P),"")</f>
        <v>0.93109552352661207</v>
      </c>
      <c r="R29" s="3">
        <f t="shared" si="22"/>
        <v>0.17295533785123765</v>
      </c>
      <c r="S29" s="7">
        <f t="shared" si="23"/>
        <v>5.7818394761549365</v>
      </c>
    </row>
    <row r="30" spans="1:19" x14ac:dyDescent="0.3">
      <c r="A30" s="1">
        <v>23</v>
      </c>
      <c r="B30" s="5">
        <v>0.64583333333333337</v>
      </c>
      <c r="C30" s="1" t="s">
        <v>19</v>
      </c>
      <c r="D30" s="1">
        <v>6</v>
      </c>
      <c r="E30" s="1">
        <v>5</v>
      </c>
      <c r="F30" s="1" t="s">
        <v>50</v>
      </c>
      <c r="G30" s="1">
        <v>56.46</v>
      </c>
      <c r="H30" s="1">
        <f>1+COUNTIFS(A:A,A30,G:G,"&gt;"&amp;G30)</f>
        <v>3</v>
      </c>
      <c r="I30" s="2">
        <f>AVERAGEIF(A:A,A30,G:G)</f>
        <v>48.771666666666675</v>
      </c>
      <c r="J30" s="2">
        <f t="shared" si="16"/>
        <v>7.6883333333333255</v>
      </c>
      <c r="K30" s="2">
        <f t="shared" si="17"/>
        <v>97.688333333333333</v>
      </c>
      <c r="L30" s="2">
        <f t="shared" si="18"/>
        <v>351.18038189750627</v>
      </c>
      <c r="M30" s="2">
        <f>SUMIF(A:A,A30,L:L)</f>
        <v>3064.4251701838139</v>
      </c>
      <c r="N30" s="3">
        <f t="shared" si="19"/>
        <v>0.11459910501793763</v>
      </c>
      <c r="O30" s="6">
        <f t="shared" si="20"/>
        <v>8.7260716376753109</v>
      </c>
      <c r="P30" s="3">
        <f t="shared" si="21"/>
        <v>0.11459910501793763</v>
      </c>
      <c r="Q30" s="3">
        <f>IF(ISNUMBER(P30),SUMIF(A:A,A30,P:P),"")</f>
        <v>0.93109552352661207</v>
      </c>
      <c r="R30" s="3">
        <f t="shared" si="22"/>
        <v>0.12307985821248793</v>
      </c>
      <c r="S30" s="7">
        <f t="shared" si="23"/>
        <v>8.1248062398120151</v>
      </c>
    </row>
    <row r="31" spans="1:19" x14ac:dyDescent="0.3">
      <c r="A31" s="1">
        <v>23</v>
      </c>
      <c r="B31" s="5">
        <v>0.64583333333333337</v>
      </c>
      <c r="C31" s="1" t="s">
        <v>19</v>
      </c>
      <c r="D31" s="1">
        <v>6</v>
      </c>
      <c r="E31" s="1">
        <v>12</v>
      </c>
      <c r="F31" s="1" t="s">
        <v>57</v>
      </c>
      <c r="G31" s="1">
        <v>50.54</v>
      </c>
      <c r="H31" s="1">
        <f>1+COUNTIFS(A:A,A31,G:G,"&gt;"&amp;G31)</f>
        <v>4</v>
      </c>
      <c r="I31" s="2">
        <f>AVERAGEIF(A:A,A31,G:G)</f>
        <v>48.771666666666675</v>
      </c>
      <c r="J31" s="2">
        <f t="shared" si="16"/>
        <v>1.7683333333333238</v>
      </c>
      <c r="K31" s="2">
        <f t="shared" si="17"/>
        <v>91.768333333333317</v>
      </c>
      <c r="L31" s="2">
        <f t="shared" si="18"/>
        <v>246.18911481530202</v>
      </c>
      <c r="M31" s="2">
        <f>SUMIF(A:A,A31,L:L)</f>
        <v>3064.4251701838139</v>
      </c>
      <c r="N31" s="3">
        <f t="shared" si="19"/>
        <v>8.0337779891207078E-2</v>
      </c>
      <c r="O31" s="6">
        <f t="shared" si="20"/>
        <v>12.447443797354044</v>
      </c>
      <c r="P31" s="3">
        <f t="shared" si="21"/>
        <v>8.0337779891207078E-2</v>
      </c>
      <c r="Q31" s="3">
        <f>IF(ISNUMBER(P31),SUMIF(A:A,A31,P:P),"")</f>
        <v>0.93109552352661207</v>
      </c>
      <c r="R31" s="3">
        <f t="shared" si="22"/>
        <v>8.6283069632769979E-2</v>
      </c>
      <c r="S31" s="7">
        <f t="shared" si="23"/>
        <v>11.589759199065442</v>
      </c>
    </row>
    <row r="32" spans="1:19" x14ac:dyDescent="0.3">
      <c r="A32" s="1">
        <v>23</v>
      </c>
      <c r="B32" s="5">
        <v>0.64583333333333337</v>
      </c>
      <c r="C32" s="1" t="s">
        <v>19</v>
      </c>
      <c r="D32" s="1">
        <v>6</v>
      </c>
      <c r="E32" s="1">
        <v>7</v>
      </c>
      <c r="F32" s="1" t="s">
        <v>52</v>
      </c>
      <c r="G32" s="1">
        <v>50.35</v>
      </c>
      <c r="H32" s="1">
        <f>1+COUNTIFS(A:A,A32,G:G,"&gt;"&amp;G32)</f>
        <v>5</v>
      </c>
      <c r="I32" s="2">
        <f>AVERAGEIF(A:A,A32,G:G)</f>
        <v>48.771666666666675</v>
      </c>
      <c r="J32" s="2">
        <f t="shared" si="16"/>
        <v>1.578333333333326</v>
      </c>
      <c r="K32" s="2">
        <f t="shared" si="17"/>
        <v>91.578333333333319</v>
      </c>
      <c r="L32" s="2">
        <f t="shared" si="18"/>
        <v>243.39849565794452</v>
      </c>
      <c r="M32" s="2">
        <f>SUMIF(A:A,A32,L:L)</f>
        <v>3064.4251701838139</v>
      </c>
      <c r="N32" s="3">
        <f t="shared" si="19"/>
        <v>7.9427129768466401E-2</v>
      </c>
      <c r="O32" s="6">
        <f t="shared" si="20"/>
        <v>12.590156573894138</v>
      </c>
      <c r="P32" s="3">
        <f t="shared" si="21"/>
        <v>7.9427129768466401E-2</v>
      </c>
      <c r="Q32" s="3">
        <f>IF(ISNUMBER(P32),SUMIF(A:A,A32,P:P),"")</f>
        <v>0.93109552352661207</v>
      </c>
      <c r="R32" s="3">
        <f t="shared" si="22"/>
        <v>8.5305028068042535E-2</v>
      </c>
      <c r="S32" s="7">
        <f t="shared" si="23"/>
        <v>11.722638426451978</v>
      </c>
    </row>
    <row r="33" spans="1:19" x14ac:dyDescent="0.3">
      <c r="A33" s="1">
        <v>23</v>
      </c>
      <c r="B33" s="5">
        <v>0.64583333333333337</v>
      </c>
      <c r="C33" s="1" t="s">
        <v>19</v>
      </c>
      <c r="D33" s="1">
        <v>6</v>
      </c>
      <c r="E33" s="1">
        <v>11</v>
      </c>
      <c r="F33" s="1" t="s">
        <v>56</v>
      </c>
      <c r="G33" s="1">
        <v>48.96</v>
      </c>
      <c r="H33" s="1">
        <f>1+COUNTIFS(A:A,A33,G:G,"&gt;"&amp;G33)</f>
        <v>6</v>
      </c>
      <c r="I33" s="2">
        <f>AVERAGEIF(A:A,A33,G:G)</f>
        <v>48.771666666666675</v>
      </c>
      <c r="J33" s="2">
        <f t="shared" si="16"/>
        <v>0.18833333333332547</v>
      </c>
      <c r="K33" s="2">
        <f t="shared" si="17"/>
        <v>90.188333333333333</v>
      </c>
      <c r="L33" s="2">
        <f t="shared" si="18"/>
        <v>223.92249779513531</v>
      </c>
      <c r="M33" s="2">
        <f>SUMIF(A:A,A33,L:L)</f>
        <v>3064.4251701838139</v>
      </c>
      <c r="N33" s="3">
        <f t="shared" si="19"/>
        <v>7.3071615510097027E-2</v>
      </c>
      <c r="O33" s="6">
        <f t="shared" si="20"/>
        <v>13.68520448082635</v>
      </c>
      <c r="P33" s="3">
        <f t="shared" si="21"/>
        <v>7.3071615510097027E-2</v>
      </c>
      <c r="Q33" s="3">
        <f>IF(ISNUMBER(P33),SUMIF(A:A,A33,P:P),"")</f>
        <v>0.93109552352661207</v>
      </c>
      <c r="R33" s="3">
        <f t="shared" si="22"/>
        <v>7.8479182493898583E-2</v>
      </c>
      <c r="S33" s="7">
        <f t="shared" si="23"/>
        <v>12.742232630643747</v>
      </c>
    </row>
    <row r="34" spans="1:19" x14ac:dyDescent="0.3">
      <c r="A34" s="1">
        <v>23</v>
      </c>
      <c r="B34" s="5">
        <v>0.64583333333333337</v>
      </c>
      <c r="C34" s="1" t="s">
        <v>19</v>
      </c>
      <c r="D34" s="1">
        <v>6</v>
      </c>
      <c r="E34" s="1">
        <v>3</v>
      </c>
      <c r="F34" s="1" t="s">
        <v>48</v>
      </c>
      <c r="G34" s="1">
        <v>47.31</v>
      </c>
      <c r="H34" s="1">
        <f>1+COUNTIFS(A:A,A34,G:G,"&gt;"&amp;G34)</f>
        <v>7</v>
      </c>
      <c r="I34" s="2">
        <f>AVERAGEIF(A:A,A34,G:G)</f>
        <v>48.771666666666675</v>
      </c>
      <c r="J34" s="2">
        <f t="shared" si="16"/>
        <v>-1.4616666666666731</v>
      </c>
      <c r="K34" s="2">
        <f t="shared" si="17"/>
        <v>88.538333333333327</v>
      </c>
      <c r="L34" s="2">
        <f t="shared" si="18"/>
        <v>202.81616954036289</v>
      </c>
      <c r="M34" s="2">
        <f>SUMIF(A:A,A34,L:L)</f>
        <v>3064.4251701838139</v>
      </c>
      <c r="N34" s="3">
        <f t="shared" si="19"/>
        <v>6.6184082911770803E-2</v>
      </c>
      <c r="O34" s="6">
        <f t="shared" si="20"/>
        <v>15.109373069852579</v>
      </c>
      <c r="P34" s="3">
        <f t="shared" si="21"/>
        <v>6.6184082911770803E-2</v>
      </c>
      <c r="Q34" s="3">
        <f>IF(ISNUMBER(P34),SUMIF(A:A,A34,P:P),"")</f>
        <v>0.93109552352661207</v>
      </c>
      <c r="R34" s="3">
        <f t="shared" si="22"/>
        <v>7.108194727549795E-2</v>
      </c>
      <c r="S34" s="7">
        <f t="shared" si="23"/>
        <v>14.068269628633281</v>
      </c>
    </row>
    <row r="35" spans="1:19" x14ac:dyDescent="0.3">
      <c r="A35" s="1">
        <v>23</v>
      </c>
      <c r="B35" s="5">
        <v>0.64583333333333337</v>
      </c>
      <c r="C35" s="1" t="s">
        <v>19</v>
      </c>
      <c r="D35" s="1">
        <v>6</v>
      </c>
      <c r="E35" s="1">
        <v>9</v>
      </c>
      <c r="F35" s="1" t="s">
        <v>54</v>
      </c>
      <c r="G35" s="1">
        <v>44.86</v>
      </c>
      <c r="H35" s="1">
        <f>1+COUNTIFS(A:A,A35,G:G,"&gt;"&amp;G35)</f>
        <v>8</v>
      </c>
      <c r="I35" s="2">
        <f>AVERAGEIF(A:A,A35,G:G)</f>
        <v>48.771666666666675</v>
      </c>
      <c r="J35" s="2">
        <f t="shared" si="16"/>
        <v>-3.911666666666676</v>
      </c>
      <c r="K35" s="2">
        <f t="shared" si="17"/>
        <v>86.088333333333324</v>
      </c>
      <c r="L35" s="2">
        <f t="shared" si="18"/>
        <v>175.08997768684242</v>
      </c>
      <c r="M35" s="2">
        <f>SUMIF(A:A,A35,L:L)</f>
        <v>3064.4251701838139</v>
      </c>
      <c r="N35" s="3">
        <f t="shared" si="19"/>
        <v>5.7136320178554065E-2</v>
      </c>
      <c r="O35" s="6">
        <f t="shared" si="20"/>
        <v>17.502002174360307</v>
      </c>
      <c r="P35" s="3">
        <f t="shared" si="21"/>
        <v>5.7136320178554065E-2</v>
      </c>
      <c r="Q35" s="3">
        <f>IF(ISNUMBER(P35),SUMIF(A:A,A35,P:P),"")</f>
        <v>0.93109552352661207</v>
      </c>
      <c r="R35" s="3">
        <f t="shared" si="22"/>
        <v>6.1364616985961726E-2</v>
      </c>
      <c r="S35" s="7">
        <f t="shared" si="23"/>
        <v>16.296035877299914</v>
      </c>
    </row>
    <row r="36" spans="1:19" x14ac:dyDescent="0.3">
      <c r="A36" s="1">
        <v>23</v>
      </c>
      <c r="B36" s="5">
        <v>0.64583333333333337</v>
      </c>
      <c r="C36" s="1" t="s">
        <v>19</v>
      </c>
      <c r="D36" s="1">
        <v>6</v>
      </c>
      <c r="E36" s="1">
        <v>1</v>
      </c>
      <c r="F36" s="1" t="s">
        <v>46</v>
      </c>
      <c r="G36" s="1">
        <v>44.07</v>
      </c>
      <c r="H36" s="1">
        <f>1+COUNTIFS(A:A,A36,G:G,"&gt;"&amp;G36)</f>
        <v>9</v>
      </c>
      <c r="I36" s="2">
        <f>AVERAGEIF(A:A,A36,G:G)</f>
        <v>48.771666666666675</v>
      </c>
      <c r="J36" s="2">
        <f t="shared" si="16"/>
        <v>-4.7016666666666751</v>
      </c>
      <c r="K36" s="2">
        <f t="shared" si="17"/>
        <v>85.298333333333318</v>
      </c>
      <c r="L36" s="2">
        <f t="shared" si="18"/>
        <v>166.98433406124298</v>
      </c>
      <c r="M36" s="2">
        <f>SUMIF(A:A,A36,L:L)</f>
        <v>3064.4251701838139</v>
      </c>
      <c r="N36" s="3">
        <f t="shared" si="19"/>
        <v>5.4491242170298035E-2</v>
      </c>
      <c r="O36" s="6">
        <f t="shared" si="20"/>
        <v>18.351572843114187</v>
      </c>
      <c r="P36" s="3">
        <f t="shared" si="21"/>
        <v>5.4491242170298035E-2</v>
      </c>
      <c r="Q36" s="3">
        <f>IF(ISNUMBER(P36),SUMIF(A:A,A36,P:P),"")</f>
        <v>0.93109552352661207</v>
      </c>
      <c r="R36" s="3">
        <f t="shared" si="22"/>
        <v>5.8523793524328543E-2</v>
      </c>
      <c r="S36" s="7">
        <f t="shared" si="23"/>
        <v>17.087067323896161</v>
      </c>
    </row>
    <row r="37" spans="1:19" x14ac:dyDescent="0.3">
      <c r="A37" s="1">
        <v>23</v>
      </c>
      <c r="B37" s="5">
        <v>0.64583333333333337</v>
      </c>
      <c r="C37" s="1" t="s">
        <v>19</v>
      </c>
      <c r="D37" s="1">
        <v>6</v>
      </c>
      <c r="E37" s="1">
        <v>2</v>
      </c>
      <c r="F37" s="1" t="s">
        <v>47</v>
      </c>
      <c r="G37" s="1">
        <v>42.88</v>
      </c>
      <c r="H37" s="1">
        <f>1+COUNTIFS(A:A,A37,G:G,"&gt;"&amp;G37)</f>
        <v>10</v>
      </c>
      <c r="I37" s="2">
        <f>AVERAGEIF(A:A,A37,G:G)</f>
        <v>48.771666666666675</v>
      </c>
      <c r="J37" s="2">
        <f t="shared" si="16"/>
        <v>-5.8916666666666728</v>
      </c>
      <c r="K37" s="2">
        <f t="shared" si="17"/>
        <v>84.10833333333332</v>
      </c>
      <c r="L37" s="2">
        <f t="shared" si="18"/>
        <v>155.47734038435178</v>
      </c>
      <c r="M37" s="2">
        <f>SUMIF(A:A,A37,L:L)</f>
        <v>3064.4251701838139</v>
      </c>
      <c r="N37" s="3">
        <f t="shared" si="19"/>
        <v>5.0736216990094021E-2</v>
      </c>
      <c r="O37" s="6">
        <f t="shared" si="20"/>
        <v>19.709786407513292</v>
      </c>
      <c r="P37" s="3">
        <f t="shared" si="21"/>
        <v>5.0736216990094021E-2</v>
      </c>
      <c r="Q37" s="3">
        <f>IF(ISNUMBER(P37),SUMIF(A:A,A37,P:P),"")</f>
        <v>0.93109552352661207</v>
      </c>
      <c r="R37" s="3">
        <f t="shared" si="22"/>
        <v>5.4490882737708607E-2</v>
      </c>
      <c r="S37" s="7">
        <f t="shared" si="23"/>
        <v>18.351693893701288</v>
      </c>
    </row>
    <row r="38" spans="1:19" x14ac:dyDescent="0.3">
      <c r="A38" s="1">
        <v>23</v>
      </c>
      <c r="B38" s="5">
        <v>0.64583333333333337</v>
      </c>
      <c r="C38" s="1" t="s">
        <v>19</v>
      </c>
      <c r="D38" s="1">
        <v>6</v>
      </c>
      <c r="E38" s="1">
        <v>6</v>
      </c>
      <c r="F38" s="1" t="s">
        <v>51</v>
      </c>
      <c r="G38" s="1">
        <v>38.81</v>
      </c>
      <c r="H38" s="1">
        <f>1+COUNTIFS(A:A,A38,G:G,"&gt;"&amp;G38)</f>
        <v>11</v>
      </c>
      <c r="I38" s="2">
        <f>AVERAGEIF(A:A,A38,G:G)</f>
        <v>48.771666666666675</v>
      </c>
      <c r="J38" s="2">
        <f t="shared" si="16"/>
        <v>-9.9616666666666731</v>
      </c>
      <c r="K38" s="2">
        <f t="shared" si="17"/>
        <v>80.038333333333327</v>
      </c>
      <c r="L38" s="2">
        <f t="shared" si="18"/>
        <v>121.7902131206269</v>
      </c>
      <c r="M38" s="2">
        <f>SUMIF(A:A,A38,L:L)</f>
        <v>3064.4251701838139</v>
      </c>
      <c r="N38" s="3">
        <f t="shared" si="19"/>
        <v>3.9743249176262818E-2</v>
      </c>
      <c r="O38" s="6">
        <f t="shared" si="20"/>
        <v>25.161505934377988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7" t="str">
        <f t="shared" si="23"/>
        <v/>
      </c>
    </row>
    <row r="39" spans="1:19" x14ac:dyDescent="0.3">
      <c r="A39" s="1">
        <v>23</v>
      </c>
      <c r="B39" s="5">
        <v>0.64583333333333337</v>
      </c>
      <c r="C39" s="1" t="s">
        <v>19</v>
      </c>
      <c r="D39" s="1">
        <v>6</v>
      </c>
      <c r="E39" s="1">
        <v>10</v>
      </c>
      <c r="F39" s="1" t="s">
        <v>55</v>
      </c>
      <c r="G39" s="1">
        <v>33.65</v>
      </c>
      <c r="H39" s="1">
        <f>1+COUNTIFS(A:A,A39,G:G,"&gt;"&amp;G39)</f>
        <v>12</v>
      </c>
      <c r="I39" s="2">
        <f>AVERAGEIF(A:A,A39,G:G)</f>
        <v>48.771666666666675</v>
      </c>
      <c r="J39" s="2">
        <f t="shared" si="16"/>
        <v>-15.121666666666677</v>
      </c>
      <c r="K39" s="2">
        <f t="shared" si="17"/>
        <v>74.87833333333333</v>
      </c>
      <c r="L39" s="2">
        <f t="shared" si="18"/>
        <v>89.362398922761543</v>
      </c>
      <c r="M39" s="2">
        <f>SUMIF(A:A,A39,L:L)</f>
        <v>3064.4251701838139</v>
      </c>
      <c r="N39" s="3">
        <f t="shared" si="19"/>
        <v>2.9161227297125124E-2</v>
      </c>
      <c r="O39" s="6">
        <f t="shared" si="20"/>
        <v>34.29210951277711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25</v>
      </c>
      <c r="B40" s="5">
        <v>0.66666666666666663</v>
      </c>
      <c r="C40" s="1" t="s">
        <v>19</v>
      </c>
      <c r="D40" s="1">
        <v>7</v>
      </c>
      <c r="E40" s="1">
        <v>5</v>
      </c>
      <c r="F40" s="1" t="s">
        <v>62</v>
      </c>
      <c r="G40" s="1">
        <v>66.33</v>
      </c>
      <c r="H40" s="1">
        <f>1+COUNTIFS(A:A,A40,G:G,"&gt;"&amp;G40)</f>
        <v>1</v>
      </c>
      <c r="I40" s="2">
        <f>AVERAGEIF(A:A,A40,G:G)</f>
        <v>46.822142857142858</v>
      </c>
      <c r="J40" s="2">
        <f t="shared" si="16"/>
        <v>19.507857142857141</v>
      </c>
      <c r="K40" s="2">
        <f t="shared" si="17"/>
        <v>109.50785714285715</v>
      </c>
      <c r="L40" s="2">
        <f t="shared" si="18"/>
        <v>713.70622534277868</v>
      </c>
      <c r="M40" s="2">
        <f>SUMIF(A:A,A40,L:L)</f>
        <v>3934.5263553133564</v>
      </c>
      <c r="N40" s="3">
        <f t="shared" si="19"/>
        <v>0.18139571599995985</v>
      </c>
      <c r="O40" s="6">
        <f t="shared" si="20"/>
        <v>5.5128093543301837</v>
      </c>
      <c r="P40" s="3">
        <f t="shared" si="21"/>
        <v>0.18139571599995985</v>
      </c>
      <c r="Q40" s="3">
        <f>IF(ISNUMBER(P40),SUMIF(A:A,A40,P:P),"")</f>
        <v>0.82533098062005872</v>
      </c>
      <c r="R40" s="3">
        <f t="shared" si="22"/>
        <v>0.21978541973994478</v>
      </c>
      <c r="S40" s="7">
        <f t="shared" si="23"/>
        <v>4.5498923503807633</v>
      </c>
    </row>
    <row r="41" spans="1:19" x14ac:dyDescent="0.3">
      <c r="A41" s="1">
        <v>25</v>
      </c>
      <c r="B41" s="5">
        <v>0.66666666666666663</v>
      </c>
      <c r="C41" s="1" t="s">
        <v>19</v>
      </c>
      <c r="D41" s="1">
        <v>7</v>
      </c>
      <c r="E41" s="1">
        <v>2</v>
      </c>
      <c r="F41" s="1" t="s">
        <v>59</v>
      </c>
      <c r="G41" s="1">
        <v>58.87</v>
      </c>
      <c r="H41" s="1">
        <f>1+COUNTIFS(A:A,A41,G:G,"&gt;"&amp;G41)</f>
        <v>2</v>
      </c>
      <c r="I41" s="2">
        <f>AVERAGEIF(A:A,A41,G:G)</f>
        <v>46.822142857142858</v>
      </c>
      <c r="J41" s="2">
        <f t="shared" si="16"/>
        <v>12.04785714285714</v>
      </c>
      <c r="K41" s="2">
        <f t="shared" si="17"/>
        <v>102.04785714285714</v>
      </c>
      <c r="L41" s="2">
        <f t="shared" si="18"/>
        <v>456.17268297848153</v>
      </c>
      <c r="M41" s="2">
        <f>SUMIF(A:A,A41,L:L)</f>
        <v>3934.5263553133564</v>
      </c>
      <c r="N41" s="3">
        <f t="shared" si="19"/>
        <v>0.11594093971754593</v>
      </c>
      <c r="O41" s="6">
        <f t="shared" si="20"/>
        <v>8.6250810320857259</v>
      </c>
      <c r="P41" s="3">
        <f t="shared" si="21"/>
        <v>0.11594093971754593</v>
      </c>
      <c r="Q41" s="3">
        <f>IF(ISNUMBER(P41),SUMIF(A:A,A41,P:P),"")</f>
        <v>0.82533098062005872</v>
      </c>
      <c r="R41" s="3">
        <f t="shared" si="22"/>
        <v>0.14047811416268566</v>
      </c>
      <c r="S41" s="7">
        <f t="shared" si="23"/>
        <v>7.1185465861387813</v>
      </c>
    </row>
    <row r="42" spans="1:19" x14ac:dyDescent="0.3">
      <c r="A42" s="1">
        <v>25</v>
      </c>
      <c r="B42" s="5">
        <v>0.66666666666666663</v>
      </c>
      <c r="C42" s="1" t="s">
        <v>19</v>
      </c>
      <c r="D42" s="1">
        <v>7</v>
      </c>
      <c r="E42" s="1">
        <v>8</v>
      </c>
      <c r="F42" s="1" t="s">
        <v>65</v>
      </c>
      <c r="G42" s="1">
        <v>57.9</v>
      </c>
      <c r="H42" s="1">
        <f>1+COUNTIFS(A:A,A42,G:G,"&gt;"&amp;G42)</f>
        <v>3</v>
      </c>
      <c r="I42" s="2">
        <f>AVERAGEIF(A:A,A42,G:G)</f>
        <v>46.822142857142858</v>
      </c>
      <c r="J42" s="2">
        <f t="shared" si="16"/>
        <v>11.077857142857141</v>
      </c>
      <c r="K42" s="2">
        <f t="shared" si="17"/>
        <v>101.07785714285714</v>
      </c>
      <c r="L42" s="2">
        <f t="shared" si="18"/>
        <v>430.38124345785701</v>
      </c>
      <c r="M42" s="2">
        <f>SUMIF(A:A,A42,L:L)</f>
        <v>3934.5263553133564</v>
      </c>
      <c r="N42" s="3">
        <f t="shared" si="19"/>
        <v>0.10938578232590852</v>
      </c>
      <c r="O42" s="6">
        <f t="shared" si="20"/>
        <v>9.1419559172741351</v>
      </c>
      <c r="P42" s="3">
        <f t="shared" si="21"/>
        <v>0.10938578232590852</v>
      </c>
      <c r="Q42" s="3">
        <f>IF(ISNUMBER(P42),SUMIF(A:A,A42,P:P),"")</f>
        <v>0.82533098062005872</v>
      </c>
      <c r="R42" s="3">
        <f t="shared" si="22"/>
        <v>0.13253565526369629</v>
      </c>
      <c r="S42" s="7">
        <f t="shared" si="23"/>
        <v>7.5451394419892122</v>
      </c>
    </row>
    <row r="43" spans="1:19" x14ac:dyDescent="0.3">
      <c r="A43" s="1">
        <v>25</v>
      </c>
      <c r="B43" s="5">
        <v>0.66666666666666663</v>
      </c>
      <c r="C43" s="1" t="s">
        <v>19</v>
      </c>
      <c r="D43" s="1">
        <v>7</v>
      </c>
      <c r="E43" s="1">
        <v>4</v>
      </c>
      <c r="F43" s="1" t="s">
        <v>61</v>
      </c>
      <c r="G43" s="1">
        <v>56.69</v>
      </c>
      <c r="H43" s="1">
        <f>1+COUNTIFS(A:A,A43,G:G,"&gt;"&amp;G43)</f>
        <v>4</v>
      </c>
      <c r="I43" s="2">
        <f>AVERAGEIF(A:A,A43,G:G)</f>
        <v>46.822142857142858</v>
      </c>
      <c r="J43" s="2">
        <f t="shared" si="16"/>
        <v>9.8678571428571402</v>
      </c>
      <c r="K43" s="2">
        <f t="shared" si="17"/>
        <v>99.867857142857133</v>
      </c>
      <c r="L43" s="2">
        <f t="shared" si="18"/>
        <v>400.24282626130372</v>
      </c>
      <c r="M43" s="2">
        <f>SUMIF(A:A,A43,L:L)</f>
        <v>3934.5263553133564</v>
      </c>
      <c r="N43" s="3">
        <f t="shared" si="19"/>
        <v>0.10172579622469635</v>
      </c>
      <c r="O43" s="6">
        <f t="shared" si="20"/>
        <v>9.8303482215185287</v>
      </c>
      <c r="P43" s="3">
        <f t="shared" si="21"/>
        <v>0.10172579622469635</v>
      </c>
      <c r="Q43" s="3">
        <f>IF(ISNUMBER(P43),SUMIF(A:A,A43,P:P),"")</f>
        <v>0.82533098062005872</v>
      </c>
      <c r="R43" s="3">
        <f t="shared" si="22"/>
        <v>0.12325454710093554</v>
      </c>
      <c r="S43" s="7">
        <f t="shared" si="23"/>
        <v>8.113290937502537</v>
      </c>
    </row>
    <row r="44" spans="1:19" x14ac:dyDescent="0.3">
      <c r="A44" s="1">
        <v>25</v>
      </c>
      <c r="B44" s="5">
        <v>0.66666666666666663</v>
      </c>
      <c r="C44" s="1" t="s">
        <v>19</v>
      </c>
      <c r="D44" s="1">
        <v>7</v>
      </c>
      <c r="E44" s="1">
        <v>13</v>
      </c>
      <c r="F44" s="1" t="s">
        <v>70</v>
      </c>
      <c r="G44" s="1">
        <v>55.91</v>
      </c>
      <c r="H44" s="1">
        <f>1+COUNTIFS(A:A,A44,G:G,"&gt;"&amp;G44)</f>
        <v>5</v>
      </c>
      <c r="I44" s="2">
        <f>AVERAGEIF(A:A,A44,G:G)</f>
        <v>46.822142857142858</v>
      </c>
      <c r="J44" s="2">
        <f t="shared" si="16"/>
        <v>9.0878571428571391</v>
      </c>
      <c r="K44" s="2">
        <f t="shared" si="17"/>
        <v>99.087857142857132</v>
      </c>
      <c r="L44" s="2">
        <f t="shared" si="18"/>
        <v>381.94301747700689</v>
      </c>
      <c r="M44" s="2">
        <f>SUMIF(A:A,A44,L:L)</f>
        <v>3934.5263553133564</v>
      </c>
      <c r="N44" s="3">
        <f t="shared" si="19"/>
        <v>9.7074713189102005E-2</v>
      </c>
      <c r="O44" s="6">
        <f t="shared" si="20"/>
        <v>10.301343853079382</v>
      </c>
      <c r="P44" s="3">
        <f t="shared" si="21"/>
        <v>9.7074713189102005E-2</v>
      </c>
      <c r="Q44" s="3">
        <f>IF(ISNUMBER(P44),SUMIF(A:A,A44,P:P),"")</f>
        <v>0.82533098062005872</v>
      </c>
      <c r="R44" s="3">
        <f t="shared" si="22"/>
        <v>0.11761913155879745</v>
      </c>
      <c r="S44" s="7">
        <f t="shared" si="23"/>
        <v>8.5020182239664219</v>
      </c>
    </row>
    <row r="45" spans="1:19" x14ac:dyDescent="0.3">
      <c r="A45" s="1">
        <v>25</v>
      </c>
      <c r="B45" s="5">
        <v>0.66666666666666663</v>
      </c>
      <c r="C45" s="1" t="s">
        <v>19</v>
      </c>
      <c r="D45" s="1">
        <v>7</v>
      </c>
      <c r="E45" s="1">
        <v>3</v>
      </c>
      <c r="F45" s="1" t="s">
        <v>60</v>
      </c>
      <c r="G45" s="1">
        <v>55.79</v>
      </c>
      <c r="H45" s="1">
        <f>1+COUNTIFS(A:A,A45,G:G,"&gt;"&amp;G45)</f>
        <v>6</v>
      </c>
      <c r="I45" s="2">
        <f>AVERAGEIF(A:A,A45,G:G)</f>
        <v>46.822142857142858</v>
      </c>
      <c r="J45" s="2">
        <f t="shared" si="16"/>
        <v>8.9678571428571416</v>
      </c>
      <c r="K45" s="2">
        <f t="shared" si="17"/>
        <v>98.967857142857142</v>
      </c>
      <c r="L45" s="2">
        <f t="shared" si="18"/>
        <v>379.20290399698052</v>
      </c>
      <c r="M45" s="2">
        <f>SUMIF(A:A,A45,L:L)</f>
        <v>3934.5263553133564</v>
      </c>
      <c r="N45" s="3">
        <f t="shared" si="19"/>
        <v>9.637828540273681E-2</v>
      </c>
      <c r="O45" s="6">
        <f t="shared" si="20"/>
        <v>10.375781181635375</v>
      </c>
      <c r="P45" s="3">
        <f t="shared" si="21"/>
        <v>9.637828540273681E-2</v>
      </c>
      <c r="Q45" s="3">
        <f>IF(ISNUMBER(P45),SUMIF(A:A,A45,P:P),"")</f>
        <v>0.82533098062005872</v>
      </c>
      <c r="R45" s="3">
        <f t="shared" si="22"/>
        <v>0.11677531519576455</v>
      </c>
      <c r="S45" s="7">
        <f t="shared" si="23"/>
        <v>8.5634536573382771</v>
      </c>
    </row>
    <row r="46" spans="1:19" x14ac:dyDescent="0.3">
      <c r="A46" s="1">
        <v>25</v>
      </c>
      <c r="B46" s="5">
        <v>0.66666666666666663</v>
      </c>
      <c r="C46" s="1" t="s">
        <v>19</v>
      </c>
      <c r="D46" s="1">
        <v>7</v>
      </c>
      <c r="E46" s="1">
        <v>7</v>
      </c>
      <c r="F46" s="1" t="s">
        <v>64</v>
      </c>
      <c r="G46" s="1">
        <v>51.17</v>
      </c>
      <c r="H46" s="1">
        <f>1+COUNTIFS(A:A,A46,G:G,"&gt;"&amp;G46)</f>
        <v>7</v>
      </c>
      <c r="I46" s="2">
        <f>AVERAGEIF(A:A,A46,G:G)</f>
        <v>46.822142857142858</v>
      </c>
      <c r="J46" s="2">
        <f t="shared" si="16"/>
        <v>4.3478571428571442</v>
      </c>
      <c r="K46" s="2">
        <f t="shared" si="17"/>
        <v>94.347857142857151</v>
      </c>
      <c r="L46" s="2">
        <f t="shared" si="18"/>
        <v>287.3989811476834</v>
      </c>
      <c r="M46" s="2">
        <f>SUMIF(A:A,A46,L:L)</f>
        <v>3934.5263553133564</v>
      </c>
      <c r="N46" s="3">
        <f t="shared" si="19"/>
        <v>7.3045382135912565E-2</v>
      </c>
      <c r="O46" s="6">
        <f t="shared" si="20"/>
        <v>13.690119358118228</v>
      </c>
      <c r="P46" s="3">
        <f t="shared" si="21"/>
        <v>7.3045382135912565E-2</v>
      </c>
      <c r="Q46" s="3">
        <f>IF(ISNUMBER(P46),SUMIF(A:A,A46,P:P),"")</f>
        <v>0.82533098062005872</v>
      </c>
      <c r="R46" s="3">
        <f t="shared" si="22"/>
        <v>8.8504350195402412E-2</v>
      </c>
      <c r="S46" s="7">
        <f t="shared" si="23"/>
        <v>11.298879634641366</v>
      </c>
    </row>
    <row r="47" spans="1:19" x14ac:dyDescent="0.3">
      <c r="A47" s="1">
        <v>25</v>
      </c>
      <c r="B47" s="5">
        <v>0.66666666666666663</v>
      </c>
      <c r="C47" s="1" t="s">
        <v>19</v>
      </c>
      <c r="D47" s="1">
        <v>7</v>
      </c>
      <c r="E47" s="1">
        <v>1</v>
      </c>
      <c r="F47" s="1" t="s">
        <v>58</v>
      </c>
      <c r="G47" s="1">
        <v>44.98</v>
      </c>
      <c r="H47" s="1">
        <f>1+COUNTIFS(A:A,A47,G:G,"&gt;"&amp;G47)</f>
        <v>8</v>
      </c>
      <c r="I47" s="2">
        <f>AVERAGEIF(A:A,A47,G:G)</f>
        <v>46.822142857142858</v>
      </c>
      <c r="J47" s="2">
        <f t="shared" si="16"/>
        <v>-1.8421428571428606</v>
      </c>
      <c r="K47" s="2">
        <f t="shared" si="17"/>
        <v>88.157857142857139</v>
      </c>
      <c r="L47" s="2">
        <f t="shared" si="18"/>
        <v>198.23861444414572</v>
      </c>
      <c r="M47" s="2">
        <f>SUMIF(A:A,A47,L:L)</f>
        <v>3934.5263553133564</v>
      </c>
      <c r="N47" s="3">
        <f t="shared" si="19"/>
        <v>5.0384365624196577E-2</v>
      </c>
      <c r="O47" s="6">
        <f t="shared" si="20"/>
        <v>19.84742662949715</v>
      </c>
      <c r="P47" s="3">
        <f t="shared" si="21"/>
        <v>5.0384365624196577E-2</v>
      </c>
      <c r="Q47" s="3">
        <f>IF(ISNUMBER(P47),SUMIF(A:A,A47,P:P),"")</f>
        <v>0.82533098062005872</v>
      </c>
      <c r="R47" s="3">
        <f t="shared" si="22"/>
        <v>6.1047466782773084E-2</v>
      </c>
      <c r="S47" s="7">
        <f t="shared" si="23"/>
        <v>16.380696082907551</v>
      </c>
    </row>
    <row r="48" spans="1:19" x14ac:dyDescent="0.3">
      <c r="A48" s="1">
        <v>25</v>
      </c>
      <c r="B48" s="5">
        <v>0.66666666666666663</v>
      </c>
      <c r="C48" s="1" t="s">
        <v>19</v>
      </c>
      <c r="D48" s="1">
        <v>7</v>
      </c>
      <c r="E48" s="1">
        <v>10</v>
      </c>
      <c r="F48" s="1" t="s">
        <v>67</v>
      </c>
      <c r="G48" s="1">
        <v>40.659999999999997</v>
      </c>
      <c r="H48" s="1">
        <f>1+COUNTIFS(A:A,A48,G:G,"&gt;"&amp;G48)</f>
        <v>9</v>
      </c>
      <c r="I48" s="2">
        <f>AVERAGEIF(A:A,A48,G:G)</f>
        <v>46.822142857142858</v>
      </c>
      <c r="J48" s="2">
        <f t="shared" si="16"/>
        <v>-6.1621428571428609</v>
      </c>
      <c r="K48" s="2">
        <f t="shared" si="17"/>
        <v>83.837857142857132</v>
      </c>
      <c r="L48" s="2">
        <f t="shared" si="18"/>
        <v>152.97452871883743</v>
      </c>
      <c r="M48" s="2">
        <f>SUMIF(A:A,A48,L:L)</f>
        <v>3934.5263553133564</v>
      </c>
      <c r="N48" s="3">
        <f t="shared" si="19"/>
        <v>3.8880036605233037E-2</v>
      </c>
      <c r="O48" s="6">
        <f t="shared" si="20"/>
        <v>25.72014039373115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25</v>
      </c>
      <c r="B49" s="5">
        <v>0.66666666666666663</v>
      </c>
      <c r="C49" s="1" t="s">
        <v>19</v>
      </c>
      <c r="D49" s="1">
        <v>7</v>
      </c>
      <c r="E49" s="1">
        <v>6</v>
      </c>
      <c r="F49" s="1" t="s">
        <v>63</v>
      </c>
      <c r="G49" s="1">
        <v>40.130000000000003</v>
      </c>
      <c r="H49" s="1">
        <f>1+COUNTIFS(A:A,A49,G:G,"&gt;"&amp;G49)</f>
        <v>10</v>
      </c>
      <c r="I49" s="2">
        <f>AVERAGEIF(A:A,A49,G:G)</f>
        <v>46.822142857142858</v>
      </c>
      <c r="J49" s="2">
        <f t="shared" si="16"/>
        <v>-6.692142857142855</v>
      </c>
      <c r="K49" s="2">
        <f t="shared" si="17"/>
        <v>83.307857142857145</v>
      </c>
      <c r="L49" s="2">
        <f t="shared" si="18"/>
        <v>148.1864722855826</v>
      </c>
      <c r="M49" s="2">
        <f>SUMIF(A:A,A49,L:L)</f>
        <v>3934.5263553133564</v>
      </c>
      <c r="N49" s="3">
        <f t="shared" si="19"/>
        <v>3.7663103231082719E-2</v>
      </c>
      <c r="O49" s="6">
        <f t="shared" si="20"/>
        <v>26.551184427488096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25</v>
      </c>
      <c r="B50" s="5">
        <v>0.66666666666666663</v>
      </c>
      <c r="C50" s="1" t="s">
        <v>19</v>
      </c>
      <c r="D50" s="1">
        <v>7</v>
      </c>
      <c r="E50" s="1">
        <v>11</v>
      </c>
      <c r="F50" s="1" t="s">
        <v>68</v>
      </c>
      <c r="G50" s="1">
        <v>38.520000000000003</v>
      </c>
      <c r="H50" s="1">
        <f>1+COUNTIFS(A:A,A50,G:G,"&gt;"&amp;G50)</f>
        <v>11</v>
      </c>
      <c r="I50" s="2">
        <f>AVERAGEIF(A:A,A50,G:G)</f>
        <v>46.822142857142858</v>
      </c>
      <c r="J50" s="2">
        <f t="shared" si="16"/>
        <v>-8.3021428571428544</v>
      </c>
      <c r="K50" s="2">
        <f t="shared" si="17"/>
        <v>81.697857142857146</v>
      </c>
      <c r="L50" s="2">
        <f t="shared" si="18"/>
        <v>134.54132872009899</v>
      </c>
      <c r="M50" s="2">
        <f>SUMIF(A:A,A50,L:L)</f>
        <v>3934.5263553133564</v>
      </c>
      <c r="N50" s="3">
        <f t="shared" si="19"/>
        <v>3.4195050832080076E-2</v>
      </c>
      <c r="O50" s="6">
        <f t="shared" si="20"/>
        <v>29.243998054298849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25</v>
      </c>
      <c r="B51" s="5">
        <v>0.66666666666666663</v>
      </c>
      <c r="C51" s="1" t="s">
        <v>19</v>
      </c>
      <c r="D51" s="1">
        <v>7</v>
      </c>
      <c r="E51" s="1">
        <v>9</v>
      </c>
      <c r="F51" s="1" t="s">
        <v>66</v>
      </c>
      <c r="G51" s="1">
        <v>37.659999999999997</v>
      </c>
      <c r="H51" s="1">
        <f>1+COUNTIFS(A:A,A51,G:G,"&gt;"&amp;G51)</f>
        <v>12</v>
      </c>
      <c r="I51" s="2">
        <f>AVERAGEIF(A:A,A51,G:G)</f>
        <v>46.822142857142858</v>
      </c>
      <c r="J51" s="2">
        <f t="shared" si="16"/>
        <v>-9.1621428571428609</v>
      </c>
      <c r="K51" s="2">
        <f t="shared" si="17"/>
        <v>80.837857142857132</v>
      </c>
      <c r="L51" s="2">
        <f t="shared" si="18"/>
        <v>127.77506694352297</v>
      </c>
      <c r="M51" s="2">
        <f>SUMIF(A:A,A51,L:L)</f>
        <v>3934.5263553133564</v>
      </c>
      <c r="N51" s="3">
        <f t="shared" si="19"/>
        <v>3.2475336394930977E-2</v>
      </c>
      <c r="O51" s="6">
        <f t="shared" si="20"/>
        <v>30.792598661305579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25</v>
      </c>
      <c r="B52" s="5">
        <v>0.66666666666666663</v>
      </c>
      <c r="C52" s="1" t="s">
        <v>19</v>
      </c>
      <c r="D52" s="1">
        <v>7</v>
      </c>
      <c r="E52" s="1">
        <v>14</v>
      </c>
      <c r="F52" s="1" t="s">
        <v>71</v>
      </c>
      <c r="G52" s="1">
        <v>27.5</v>
      </c>
      <c r="H52" s="1">
        <f>1+COUNTIFS(A:A,A52,G:G,"&gt;"&amp;G52)</f>
        <v>13</v>
      </c>
      <c r="I52" s="2">
        <f>AVERAGEIF(A:A,A52,G:G)</f>
        <v>46.822142857142858</v>
      </c>
      <c r="J52" s="2">
        <f t="shared" ref="J52:J63" si="24">G52-I52</f>
        <v>-19.322142857142858</v>
      </c>
      <c r="K52" s="2">
        <f t="shared" ref="K52:K63" si="25">90+J52</f>
        <v>70.677857142857135</v>
      </c>
      <c r="L52" s="2">
        <f t="shared" ref="L52:L63" si="26">EXP(0.06*K52)</f>
        <v>69.454469902159673</v>
      </c>
      <c r="M52" s="2">
        <f>SUMIF(A:A,A52,L:L)</f>
        <v>3934.5263553133564</v>
      </c>
      <c r="N52" s="3">
        <f t="shared" ref="N52:N63" si="27">L52/M52</f>
        <v>1.7652561866402374E-2</v>
      </c>
      <c r="O52" s="6">
        <f t="shared" ref="O52:O63" si="28">1/N52</f>
        <v>56.649001293306441</v>
      </c>
      <c r="P52" s="3" t="str">
        <f t="shared" ref="P52:P63" si="29">IF(O52&gt;21,"",N52)</f>
        <v/>
      </c>
      <c r="Q52" s="3" t="str">
        <f>IF(ISNUMBER(P52),SUMIF(A:A,A52,P:P),"")</f>
        <v/>
      </c>
      <c r="R52" s="3" t="str">
        <f t="shared" ref="R52:R63" si="30">IFERROR(P52*(1/Q52),"")</f>
        <v/>
      </c>
      <c r="S52" s="7" t="str">
        <f t="shared" ref="S52:S63" si="31">IFERROR(1/R52,"")</f>
        <v/>
      </c>
    </row>
    <row r="53" spans="1:19" x14ac:dyDescent="0.3">
      <c r="A53" s="1">
        <v>25</v>
      </c>
      <c r="B53" s="5">
        <v>0.66666666666666663</v>
      </c>
      <c r="C53" s="1" t="s">
        <v>19</v>
      </c>
      <c r="D53" s="1">
        <v>7</v>
      </c>
      <c r="E53" s="1">
        <v>12</v>
      </c>
      <c r="F53" s="1" t="s">
        <v>69</v>
      </c>
      <c r="G53" s="1">
        <v>23.4</v>
      </c>
      <c r="H53" s="1">
        <f>1+COUNTIFS(A:A,A53,G:G,"&gt;"&amp;G53)</f>
        <v>14</v>
      </c>
      <c r="I53" s="2">
        <f>AVERAGEIF(A:A,A53,G:G)</f>
        <v>46.822142857142858</v>
      </c>
      <c r="J53" s="2">
        <f t="shared" si="24"/>
        <v>-23.422142857142859</v>
      </c>
      <c r="K53" s="2">
        <f t="shared" si="25"/>
        <v>66.577857142857141</v>
      </c>
      <c r="L53" s="2">
        <f t="shared" si="26"/>
        <v>54.307993636916315</v>
      </c>
      <c r="M53" s="2">
        <f>SUMIF(A:A,A53,L:L)</f>
        <v>3934.5263553133564</v>
      </c>
      <c r="N53" s="3">
        <f t="shared" si="27"/>
        <v>1.3802930450211987E-2</v>
      </c>
      <c r="O53" s="6">
        <f t="shared" si="28"/>
        <v>72.448383595574938</v>
      </c>
      <c r="P53" s="3" t="str">
        <f t="shared" si="29"/>
        <v/>
      </c>
      <c r="Q53" s="3" t="str">
        <f>IF(ISNUMBER(P53),SUMIF(A:A,A53,P:P),"")</f>
        <v/>
      </c>
      <c r="R53" s="3" t="str">
        <f t="shared" si="30"/>
        <v/>
      </c>
      <c r="S53" s="7" t="str">
        <f t="shared" si="31"/>
        <v/>
      </c>
    </row>
    <row r="54" spans="1:19" x14ac:dyDescent="0.3">
      <c r="A54" s="1">
        <v>29</v>
      </c>
      <c r="B54" s="5">
        <v>0.6875</v>
      </c>
      <c r="C54" s="1" t="s">
        <v>19</v>
      </c>
      <c r="D54" s="1">
        <v>8</v>
      </c>
      <c r="E54" s="1">
        <v>2</v>
      </c>
      <c r="F54" s="1" t="s">
        <v>73</v>
      </c>
      <c r="G54" s="1">
        <v>60.47</v>
      </c>
      <c r="H54" s="1">
        <f>1+COUNTIFS(A:A,A54,G:G,"&gt;"&amp;G54)</f>
        <v>1</v>
      </c>
      <c r="I54" s="2">
        <f>AVERAGEIF(A:A,A54,G:G)</f>
        <v>46.124545454545455</v>
      </c>
      <c r="J54" s="2">
        <f t="shared" si="24"/>
        <v>14.345454545454544</v>
      </c>
      <c r="K54" s="2">
        <f t="shared" si="25"/>
        <v>104.34545454545454</v>
      </c>
      <c r="L54" s="2">
        <f t="shared" si="26"/>
        <v>523.59960137903533</v>
      </c>
      <c r="M54" s="2">
        <f>SUMIF(A:A,A54,L:L)</f>
        <v>2911.6667722789448</v>
      </c>
      <c r="N54" s="3">
        <f t="shared" si="27"/>
        <v>0.17982813361888145</v>
      </c>
      <c r="O54" s="6">
        <f t="shared" si="28"/>
        <v>5.5608651431557918</v>
      </c>
      <c r="P54" s="3">
        <f t="shared" si="29"/>
        <v>0.17982813361888145</v>
      </c>
      <c r="Q54" s="3">
        <f>IF(ISNUMBER(P54),SUMIF(A:A,A54,P:P),"")</f>
        <v>0.93916659072166608</v>
      </c>
      <c r="R54" s="3">
        <f t="shared" si="30"/>
        <v>0.19147628907955455</v>
      </c>
      <c r="S54" s="7">
        <f t="shared" si="31"/>
        <v>5.2225787579605747</v>
      </c>
    </row>
    <row r="55" spans="1:19" x14ac:dyDescent="0.3">
      <c r="A55" s="1">
        <v>29</v>
      </c>
      <c r="B55" s="5">
        <v>0.6875</v>
      </c>
      <c r="C55" s="1" t="s">
        <v>19</v>
      </c>
      <c r="D55" s="1">
        <v>8</v>
      </c>
      <c r="E55" s="1">
        <v>4</v>
      </c>
      <c r="F55" s="1" t="s">
        <v>75</v>
      </c>
      <c r="G55" s="1">
        <v>57.28</v>
      </c>
      <c r="H55" s="1">
        <f>1+COUNTIFS(A:A,A55,G:G,"&gt;"&amp;G55)</f>
        <v>2</v>
      </c>
      <c r="I55" s="2">
        <f>AVERAGEIF(A:A,A55,G:G)</f>
        <v>46.124545454545455</v>
      </c>
      <c r="J55" s="2">
        <f t="shared" si="24"/>
        <v>11.155454545454546</v>
      </c>
      <c r="K55" s="2">
        <f t="shared" si="25"/>
        <v>101.15545454545455</v>
      </c>
      <c r="L55" s="2">
        <f t="shared" si="26"/>
        <v>432.38970336506105</v>
      </c>
      <c r="M55" s="2">
        <f>SUMIF(A:A,A55,L:L)</f>
        <v>2911.6667722789448</v>
      </c>
      <c r="N55" s="3">
        <f t="shared" si="27"/>
        <v>0.14850246857975169</v>
      </c>
      <c r="O55" s="6">
        <f t="shared" si="28"/>
        <v>6.733894793560018</v>
      </c>
      <c r="P55" s="3">
        <f t="shared" si="29"/>
        <v>0.14850246857975169</v>
      </c>
      <c r="Q55" s="3">
        <f>IF(ISNUMBER(P55),SUMIF(A:A,A55,P:P),"")</f>
        <v>0.93916659072166608</v>
      </c>
      <c r="R55" s="3">
        <f t="shared" si="30"/>
        <v>0.15812154099906889</v>
      </c>
      <c r="S55" s="7">
        <f t="shared" si="31"/>
        <v>6.3242490155461395</v>
      </c>
    </row>
    <row r="56" spans="1:19" x14ac:dyDescent="0.3">
      <c r="A56" s="1">
        <v>29</v>
      </c>
      <c r="B56" s="5">
        <v>0.6875</v>
      </c>
      <c r="C56" s="1" t="s">
        <v>19</v>
      </c>
      <c r="D56" s="1">
        <v>8</v>
      </c>
      <c r="E56" s="1">
        <v>15</v>
      </c>
      <c r="F56" s="1" t="s">
        <v>80</v>
      </c>
      <c r="G56" s="1">
        <v>55.03</v>
      </c>
      <c r="H56" s="1">
        <f>1+COUNTIFS(A:A,A56,G:G,"&gt;"&amp;G56)</f>
        <v>3</v>
      </c>
      <c r="I56" s="2">
        <f>AVERAGEIF(A:A,A56,G:G)</f>
        <v>46.124545454545455</v>
      </c>
      <c r="J56" s="2">
        <f t="shared" si="24"/>
        <v>8.9054545454545462</v>
      </c>
      <c r="K56" s="2">
        <f t="shared" si="25"/>
        <v>98.905454545454546</v>
      </c>
      <c r="L56" s="2">
        <f t="shared" si="26"/>
        <v>377.78576388012317</v>
      </c>
      <c r="M56" s="2">
        <f>SUMIF(A:A,A56,L:L)</f>
        <v>2911.6667722789448</v>
      </c>
      <c r="N56" s="3">
        <f t="shared" si="27"/>
        <v>0.12974896972308148</v>
      </c>
      <c r="O56" s="6">
        <f t="shared" si="28"/>
        <v>7.707190293181239</v>
      </c>
      <c r="P56" s="3">
        <f t="shared" si="29"/>
        <v>0.12974896972308148</v>
      </c>
      <c r="Q56" s="3">
        <f>IF(ISNUMBER(P56),SUMIF(A:A,A56,P:P),"")</f>
        <v>0.93916659072166608</v>
      </c>
      <c r="R56" s="3">
        <f t="shared" si="30"/>
        <v>0.13815330635151843</v>
      </c>
      <c r="S56" s="7">
        <f t="shared" si="31"/>
        <v>7.238335631690143</v>
      </c>
    </row>
    <row r="57" spans="1:19" x14ac:dyDescent="0.3">
      <c r="A57" s="1">
        <v>29</v>
      </c>
      <c r="B57" s="5">
        <v>0.6875</v>
      </c>
      <c r="C57" s="1" t="s">
        <v>19</v>
      </c>
      <c r="D57" s="1">
        <v>8</v>
      </c>
      <c r="E57" s="1">
        <v>3</v>
      </c>
      <c r="F57" s="1" t="s">
        <v>74</v>
      </c>
      <c r="G57" s="1">
        <v>54.24</v>
      </c>
      <c r="H57" s="1">
        <f>1+COUNTIFS(A:A,A57,G:G,"&gt;"&amp;G57)</f>
        <v>4</v>
      </c>
      <c r="I57" s="2">
        <f>AVERAGEIF(A:A,A57,G:G)</f>
        <v>46.124545454545455</v>
      </c>
      <c r="J57" s="2">
        <f t="shared" si="24"/>
        <v>8.115454545454547</v>
      </c>
      <c r="K57" s="2">
        <f t="shared" si="25"/>
        <v>98.115454545454554</v>
      </c>
      <c r="L57" s="2">
        <f t="shared" si="26"/>
        <v>360.29648888396105</v>
      </c>
      <c r="M57" s="2">
        <f>SUMIF(A:A,A57,L:L)</f>
        <v>2911.6667722789448</v>
      </c>
      <c r="N57" s="3">
        <f t="shared" si="27"/>
        <v>0.1237423500224097</v>
      </c>
      <c r="O57" s="6">
        <f t="shared" si="28"/>
        <v>8.0813076510903521</v>
      </c>
      <c r="P57" s="3">
        <f t="shared" si="29"/>
        <v>0.1237423500224097</v>
      </c>
      <c r="Q57" s="3">
        <f>IF(ISNUMBER(P57),SUMIF(A:A,A57,P:P),"")</f>
        <v>0.93916659072166608</v>
      </c>
      <c r="R57" s="3">
        <f t="shared" si="30"/>
        <v>0.13175761493743585</v>
      </c>
      <c r="S57" s="7">
        <f t="shared" si="31"/>
        <v>7.5896941552474431</v>
      </c>
    </row>
    <row r="58" spans="1:19" x14ac:dyDescent="0.3">
      <c r="A58" s="1">
        <v>29</v>
      </c>
      <c r="B58" s="5">
        <v>0.6875</v>
      </c>
      <c r="C58" s="1" t="s">
        <v>19</v>
      </c>
      <c r="D58" s="1">
        <v>8</v>
      </c>
      <c r="E58" s="1">
        <v>7</v>
      </c>
      <c r="F58" s="1" t="s">
        <v>76</v>
      </c>
      <c r="G58" s="1">
        <v>53.27</v>
      </c>
      <c r="H58" s="1">
        <f>1+COUNTIFS(A:A,A58,G:G,"&gt;"&amp;G58)</f>
        <v>5</v>
      </c>
      <c r="I58" s="2">
        <f>AVERAGEIF(A:A,A58,G:G)</f>
        <v>46.124545454545455</v>
      </c>
      <c r="J58" s="2">
        <f t="shared" si="24"/>
        <v>7.1454545454545482</v>
      </c>
      <c r="K58" s="2">
        <f t="shared" si="25"/>
        <v>97.145454545454555</v>
      </c>
      <c r="L58" s="2">
        <f t="shared" si="26"/>
        <v>339.92577084387568</v>
      </c>
      <c r="M58" s="2">
        <f>SUMIF(A:A,A58,L:L)</f>
        <v>2911.6667722789448</v>
      </c>
      <c r="N58" s="3">
        <f t="shared" si="27"/>
        <v>0.1167461105371676</v>
      </c>
      <c r="O58" s="6">
        <f t="shared" si="28"/>
        <v>8.5655958506783598</v>
      </c>
      <c r="P58" s="3">
        <f t="shared" si="29"/>
        <v>0.1167461105371676</v>
      </c>
      <c r="Q58" s="3">
        <f>IF(ISNUMBER(P58),SUMIF(A:A,A58,P:P),"")</f>
        <v>0.93916659072166608</v>
      </c>
      <c r="R58" s="3">
        <f t="shared" si="30"/>
        <v>0.1243082022833229</v>
      </c>
      <c r="S58" s="7">
        <f t="shared" si="31"/>
        <v>8.044521452581245</v>
      </c>
    </row>
    <row r="59" spans="1:19" x14ac:dyDescent="0.3">
      <c r="A59" s="1">
        <v>29</v>
      </c>
      <c r="B59" s="5">
        <v>0.6875</v>
      </c>
      <c r="C59" s="1" t="s">
        <v>19</v>
      </c>
      <c r="D59" s="1">
        <v>8</v>
      </c>
      <c r="E59" s="1">
        <v>1</v>
      </c>
      <c r="F59" s="1" t="s">
        <v>72</v>
      </c>
      <c r="G59" s="1">
        <v>44.69</v>
      </c>
      <c r="H59" s="1">
        <f>1+COUNTIFS(A:A,A59,G:G,"&gt;"&amp;G59)</f>
        <v>6</v>
      </c>
      <c r="I59" s="2">
        <f>AVERAGEIF(A:A,A59,G:G)</f>
        <v>46.124545454545455</v>
      </c>
      <c r="J59" s="2">
        <f t="shared" si="24"/>
        <v>-1.4345454545454572</v>
      </c>
      <c r="K59" s="2">
        <f t="shared" si="25"/>
        <v>88.565454545454543</v>
      </c>
      <c r="L59" s="2">
        <f t="shared" si="26"/>
        <v>203.14647543770712</v>
      </c>
      <c r="M59" s="2">
        <f>SUMIF(A:A,A59,L:L)</f>
        <v>2911.6667722789448</v>
      </c>
      <c r="N59" s="3">
        <f t="shared" si="27"/>
        <v>6.9769823034627532E-2</v>
      </c>
      <c r="O59" s="6">
        <f t="shared" si="28"/>
        <v>14.332844151026283</v>
      </c>
      <c r="P59" s="3">
        <f t="shared" si="29"/>
        <v>6.9769823034627532E-2</v>
      </c>
      <c r="Q59" s="3">
        <f>IF(ISNUMBER(P59),SUMIF(A:A,A59,P:P),"")</f>
        <v>0.93916659072166608</v>
      </c>
      <c r="R59" s="3">
        <f t="shared" si="30"/>
        <v>7.428908111074907E-2</v>
      </c>
      <c r="S59" s="7">
        <f t="shared" si="31"/>
        <v>13.460928376664327</v>
      </c>
    </row>
    <row r="60" spans="1:19" x14ac:dyDescent="0.3">
      <c r="A60" s="1">
        <v>29</v>
      </c>
      <c r="B60" s="5">
        <v>0.6875</v>
      </c>
      <c r="C60" s="1" t="s">
        <v>19</v>
      </c>
      <c r="D60" s="1">
        <v>8</v>
      </c>
      <c r="E60" s="1">
        <v>16</v>
      </c>
      <c r="F60" s="1" t="s">
        <v>81</v>
      </c>
      <c r="G60" s="1">
        <v>42.43</v>
      </c>
      <c r="H60" s="1">
        <f>1+COUNTIFS(A:A,A60,G:G,"&gt;"&amp;G60)</f>
        <v>7</v>
      </c>
      <c r="I60" s="2">
        <f>AVERAGEIF(A:A,A60,G:G)</f>
        <v>46.124545454545455</v>
      </c>
      <c r="J60" s="2">
        <f t="shared" si="24"/>
        <v>-3.6945454545454552</v>
      </c>
      <c r="K60" s="2">
        <f t="shared" si="25"/>
        <v>86.305454545454552</v>
      </c>
      <c r="L60" s="2">
        <f t="shared" si="26"/>
        <v>177.38584455069801</v>
      </c>
      <c r="M60" s="2">
        <f>SUMIF(A:A,A60,L:L)</f>
        <v>2911.6667722789448</v>
      </c>
      <c r="N60" s="3">
        <f t="shared" si="27"/>
        <v>6.0922440108714476E-2</v>
      </c>
      <c r="O60" s="6">
        <f t="shared" si="28"/>
        <v>16.414312989032062</v>
      </c>
      <c r="P60" s="3">
        <f t="shared" si="29"/>
        <v>6.0922440108714476E-2</v>
      </c>
      <c r="Q60" s="3">
        <f>IF(ISNUMBER(P60),SUMIF(A:A,A60,P:P),"")</f>
        <v>0.93916659072166608</v>
      </c>
      <c r="R60" s="3">
        <f t="shared" si="30"/>
        <v>6.4868619380828899E-2</v>
      </c>
      <c r="S60" s="7">
        <f t="shared" si="31"/>
        <v>15.415774368947606</v>
      </c>
    </row>
    <row r="61" spans="1:19" x14ac:dyDescent="0.3">
      <c r="A61" s="1">
        <v>29</v>
      </c>
      <c r="B61" s="5">
        <v>0.6875</v>
      </c>
      <c r="C61" s="1" t="s">
        <v>19</v>
      </c>
      <c r="D61" s="1">
        <v>8</v>
      </c>
      <c r="E61" s="1">
        <v>14</v>
      </c>
      <c r="F61" s="1" t="s">
        <v>79</v>
      </c>
      <c r="G61" s="1">
        <v>40.92</v>
      </c>
      <c r="H61" s="1">
        <f>1+COUNTIFS(A:A,A61,G:G,"&gt;"&amp;G61)</f>
        <v>8</v>
      </c>
      <c r="I61" s="2">
        <f>AVERAGEIF(A:A,A61,G:G)</f>
        <v>46.124545454545455</v>
      </c>
      <c r="J61" s="2">
        <f t="shared" si="24"/>
        <v>-5.2045454545454533</v>
      </c>
      <c r="K61" s="2">
        <f t="shared" si="25"/>
        <v>84.795454545454547</v>
      </c>
      <c r="L61" s="2">
        <f t="shared" si="26"/>
        <v>162.02121326294744</v>
      </c>
      <c r="M61" s="2">
        <f>SUMIF(A:A,A61,L:L)</f>
        <v>2911.6667722789448</v>
      </c>
      <c r="N61" s="3">
        <f t="shared" si="27"/>
        <v>5.5645520567634998E-2</v>
      </c>
      <c r="O61" s="6">
        <f t="shared" si="28"/>
        <v>17.970898462249774</v>
      </c>
      <c r="P61" s="3">
        <f t="shared" si="29"/>
        <v>5.5645520567634998E-2</v>
      </c>
      <c r="Q61" s="3">
        <f>IF(ISNUMBER(P61),SUMIF(A:A,A61,P:P),"")</f>
        <v>0.93916659072166608</v>
      </c>
      <c r="R61" s="3">
        <f t="shared" si="30"/>
        <v>5.9249893594358331E-2</v>
      </c>
      <c r="S61" s="7">
        <f t="shared" si="31"/>
        <v>16.877667440996355</v>
      </c>
    </row>
    <row r="62" spans="1:19" x14ac:dyDescent="0.3">
      <c r="A62" s="1">
        <v>29</v>
      </c>
      <c r="B62" s="5">
        <v>0.6875</v>
      </c>
      <c r="C62" s="1" t="s">
        <v>19</v>
      </c>
      <c r="D62" s="1">
        <v>8</v>
      </c>
      <c r="E62" s="1">
        <v>10</v>
      </c>
      <c r="F62" s="1" t="s">
        <v>77</v>
      </c>
      <c r="G62" s="1">
        <v>40.5</v>
      </c>
      <c r="H62" s="1">
        <f>1+COUNTIFS(A:A,A62,G:G,"&gt;"&amp;G62)</f>
        <v>9</v>
      </c>
      <c r="I62" s="2">
        <f>AVERAGEIF(A:A,A62,G:G)</f>
        <v>46.124545454545455</v>
      </c>
      <c r="J62" s="2">
        <f t="shared" si="24"/>
        <v>-5.624545454545455</v>
      </c>
      <c r="K62" s="2">
        <f t="shared" si="25"/>
        <v>84.375454545454545</v>
      </c>
      <c r="L62" s="2">
        <f t="shared" si="26"/>
        <v>157.98929423536524</v>
      </c>
      <c r="M62" s="2">
        <f>SUMIF(A:A,A62,L:L)</f>
        <v>2911.6667722789448</v>
      </c>
      <c r="N62" s="3">
        <f t="shared" si="27"/>
        <v>5.42607745293971E-2</v>
      </c>
      <c r="O62" s="6">
        <f t="shared" si="28"/>
        <v>18.429519458079714</v>
      </c>
      <c r="P62" s="3">
        <f t="shared" si="29"/>
        <v>5.42607745293971E-2</v>
      </c>
      <c r="Q62" s="3">
        <f>IF(ISNUMBER(P62),SUMIF(A:A,A62,P:P),"")</f>
        <v>0.93916659072166608</v>
      </c>
      <c r="R62" s="3">
        <f t="shared" si="30"/>
        <v>5.7775452263162934E-2</v>
      </c>
      <c r="S62" s="7">
        <f t="shared" si="31"/>
        <v>17.308388958083331</v>
      </c>
    </row>
    <row r="63" spans="1:19" x14ac:dyDescent="0.3">
      <c r="A63" s="1">
        <v>29</v>
      </c>
      <c r="B63" s="5">
        <v>0.6875</v>
      </c>
      <c r="C63" s="1" t="s">
        <v>19</v>
      </c>
      <c r="D63" s="1">
        <v>8</v>
      </c>
      <c r="E63" s="1">
        <v>17</v>
      </c>
      <c r="F63" s="1" t="s">
        <v>82</v>
      </c>
      <c r="G63" s="1">
        <v>36.65</v>
      </c>
      <c r="H63" s="1">
        <f>1+COUNTIFS(A:A,A63,G:G,"&gt;"&amp;G63)</f>
        <v>10</v>
      </c>
      <c r="I63" s="2">
        <f>AVERAGEIF(A:A,A63,G:G)</f>
        <v>46.124545454545455</v>
      </c>
      <c r="J63" s="2">
        <f t="shared" si="24"/>
        <v>-9.4745454545454564</v>
      </c>
      <c r="K63" s="2">
        <f t="shared" si="25"/>
        <v>80.525454545454551</v>
      </c>
      <c r="L63" s="2">
        <f t="shared" si="26"/>
        <v>125.4023380456638</v>
      </c>
      <c r="M63" s="2">
        <f>SUMIF(A:A,A63,L:L)</f>
        <v>2911.6667722789448</v>
      </c>
      <c r="N63" s="3">
        <f t="shared" si="27"/>
        <v>4.3068918201622404E-2</v>
      </c>
      <c r="O63" s="6">
        <f t="shared" si="28"/>
        <v>23.218600367871094</v>
      </c>
      <c r="P63" s="3" t="str">
        <f t="shared" si="29"/>
        <v/>
      </c>
      <c r="Q63" s="3" t="str">
        <f>IF(ISNUMBER(P63),SUMIF(A:A,A63,P:P),"")</f>
        <v/>
      </c>
      <c r="R63" s="3" t="str">
        <f t="shared" si="30"/>
        <v/>
      </c>
      <c r="S63" s="7" t="str">
        <f t="shared" si="31"/>
        <v/>
      </c>
    </row>
    <row r="64" spans="1:19" x14ac:dyDescent="0.3">
      <c r="A64" s="1">
        <v>29</v>
      </c>
      <c r="B64" s="5">
        <v>0.6875</v>
      </c>
      <c r="C64" s="1" t="s">
        <v>19</v>
      </c>
      <c r="D64" s="1">
        <v>8</v>
      </c>
      <c r="E64" s="1">
        <v>13</v>
      </c>
      <c r="F64" s="1" t="s">
        <v>78</v>
      </c>
      <c r="G64" s="1">
        <v>21.89</v>
      </c>
      <c r="H64" s="1">
        <f>1+COUNTIFS(A:A,A64,G:G,"&gt;"&amp;G64)</f>
        <v>11</v>
      </c>
      <c r="I64" s="2">
        <f>AVERAGEIF(A:A,A64,G:G)</f>
        <v>46.124545454545455</v>
      </c>
      <c r="J64" s="2">
        <f t="shared" ref="J64" si="32">G64-I64</f>
        <v>-24.234545454545454</v>
      </c>
      <c r="K64" s="2">
        <f t="shared" ref="K64" si="33">90+J64</f>
        <v>65.765454545454546</v>
      </c>
      <c r="L64" s="2">
        <f t="shared" ref="L64" si="34">EXP(0.06*K64)</f>
        <v>51.724278394506847</v>
      </c>
      <c r="M64" s="2">
        <f>SUMIF(A:A,A64,L:L)</f>
        <v>2911.6667722789448</v>
      </c>
      <c r="N64" s="3">
        <f t="shared" ref="N64" si="35">L64/M64</f>
        <v>1.7764491076711554E-2</v>
      </c>
      <c r="O64" s="6">
        <f t="shared" ref="O64" si="36">1/N64</f>
        <v>56.292071395783182</v>
      </c>
      <c r="P64" s="3" t="str">
        <f t="shared" ref="P64" si="37">IF(O64&gt;21,"",N64)</f>
        <v/>
      </c>
      <c r="Q64" s="3" t="str">
        <f>IF(ISNUMBER(P64),SUMIF(A:A,A64,P:P),"")</f>
        <v/>
      </c>
      <c r="R64" s="3" t="str">
        <f t="shared" ref="R64" si="38">IFERROR(P64*(1/Q64),"")</f>
        <v/>
      </c>
      <c r="S64" s="7" t="str">
        <f t="shared" ref="S64" si="39">IFERROR(1/R64,"")</f>
        <v/>
      </c>
    </row>
  </sheetData>
  <autoFilter ref="A1:S9" xr:uid="{00000000-0009-0000-0000-000000000000}"/>
  <sortState xmlns:xlrd2="http://schemas.microsoft.com/office/spreadsheetml/2017/richdata2" ref="A2:T65">
    <sortCondition ref="B2:B65"/>
    <sortCondition ref="C2:C65"/>
    <sortCondition ref="H2:H6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0:G1048576 G1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9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17052022 -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2022-05-16T23:00:27Z</cp:lastPrinted>
  <dcterms:created xsi:type="dcterms:W3CDTF">2016-03-11T05:58:01Z</dcterms:created>
  <dcterms:modified xsi:type="dcterms:W3CDTF">2022-05-16T23:01:41Z</dcterms:modified>
</cp:coreProperties>
</file>