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509B8135-44E3-40A6-9A5F-0E4128BF17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406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24062022 - PREMIUM'!$A$6:$S$23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9" i="1" l="1"/>
  <c r="I59" i="1"/>
  <c r="J59" i="1" s="1"/>
  <c r="K59" i="1" s="1"/>
  <c r="L59" i="1" s="1"/>
  <c r="H55" i="1"/>
  <c r="I55" i="1"/>
  <c r="J55" i="1" s="1"/>
  <c r="K55" i="1" s="1"/>
  <c r="L55" i="1" s="1"/>
  <c r="H51" i="1"/>
  <c r="I51" i="1"/>
  <c r="J51" i="1" s="1"/>
  <c r="K51" i="1" s="1"/>
  <c r="L51" i="1" s="1"/>
  <c r="H56" i="1"/>
  <c r="I56" i="1"/>
  <c r="J56" i="1" s="1"/>
  <c r="K56" i="1" s="1"/>
  <c r="L56" i="1" s="1"/>
  <c r="H60" i="1"/>
  <c r="I60" i="1"/>
  <c r="J60" i="1" s="1"/>
  <c r="K60" i="1" s="1"/>
  <c r="L60" i="1" s="1"/>
  <c r="H53" i="1"/>
  <c r="I53" i="1"/>
  <c r="J53" i="1" s="1"/>
  <c r="K53" i="1" s="1"/>
  <c r="L53" i="1" s="1"/>
  <c r="H52" i="1"/>
  <c r="I52" i="1"/>
  <c r="J52" i="1" s="1"/>
  <c r="K52" i="1" s="1"/>
  <c r="L52" i="1" s="1"/>
  <c r="H50" i="1"/>
  <c r="I50" i="1"/>
  <c r="J50" i="1" s="1"/>
  <c r="K50" i="1" s="1"/>
  <c r="L50" i="1" s="1"/>
  <c r="H61" i="1"/>
  <c r="I61" i="1"/>
  <c r="J61" i="1" s="1"/>
  <c r="K61" i="1" s="1"/>
  <c r="L61" i="1" s="1"/>
  <c r="H58" i="1"/>
  <c r="I58" i="1"/>
  <c r="J58" i="1" s="1"/>
  <c r="K58" i="1" s="1"/>
  <c r="L58" i="1" s="1"/>
  <c r="H57" i="1"/>
  <c r="I57" i="1"/>
  <c r="J57" i="1" s="1"/>
  <c r="K57" i="1" s="1"/>
  <c r="L57" i="1" s="1"/>
  <c r="H62" i="1"/>
  <c r="I62" i="1"/>
  <c r="J62" i="1" s="1"/>
  <c r="K62" i="1" s="1"/>
  <c r="L62" i="1" s="1"/>
  <c r="H54" i="1"/>
  <c r="I54" i="1"/>
  <c r="J54" i="1" s="1"/>
  <c r="K54" i="1" s="1"/>
  <c r="L54" i="1" s="1"/>
  <c r="H46" i="1"/>
  <c r="I46" i="1"/>
  <c r="J46" i="1" s="1"/>
  <c r="K46" i="1" s="1"/>
  <c r="L46" i="1" s="1"/>
  <c r="H48" i="1"/>
  <c r="I48" i="1"/>
  <c r="J48" i="1" s="1"/>
  <c r="K48" i="1" s="1"/>
  <c r="L48" i="1" s="1"/>
  <c r="H47" i="1"/>
  <c r="I47" i="1"/>
  <c r="J47" i="1" s="1"/>
  <c r="K47" i="1" s="1"/>
  <c r="L47" i="1" s="1"/>
  <c r="H49" i="1"/>
  <c r="I49" i="1"/>
  <c r="J49" i="1" s="1"/>
  <c r="K49" i="1" s="1"/>
  <c r="L49" i="1" s="1"/>
  <c r="H39" i="1"/>
  <c r="I39" i="1"/>
  <c r="J39" i="1" s="1"/>
  <c r="K39" i="1" s="1"/>
  <c r="L39" i="1" s="1"/>
  <c r="H43" i="1"/>
  <c r="I43" i="1"/>
  <c r="J43" i="1" s="1"/>
  <c r="K43" i="1" s="1"/>
  <c r="L43" i="1" s="1"/>
  <c r="H42" i="1"/>
  <c r="I42" i="1"/>
  <c r="J42" i="1" s="1"/>
  <c r="K42" i="1" s="1"/>
  <c r="L42" i="1" s="1"/>
  <c r="H45" i="1"/>
  <c r="I45" i="1"/>
  <c r="J45" i="1" s="1"/>
  <c r="K45" i="1" s="1"/>
  <c r="L45" i="1" s="1"/>
  <c r="H41" i="1"/>
  <c r="I41" i="1"/>
  <c r="J41" i="1" s="1"/>
  <c r="K41" i="1" s="1"/>
  <c r="L41" i="1" s="1"/>
  <c r="H44" i="1"/>
  <c r="I44" i="1"/>
  <c r="J44" i="1" s="1"/>
  <c r="K44" i="1" s="1"/>
  <c r="L44" i="1" s="1"/>
  <c r="H40" i="1"/>
  <c r="I40" i="1"/>
  <c r="J40" i="1" s="1"/>
  <c r="K40" i="1" s="1"/>
  <c r="L40" i="1" s="1"/>
  <c r="H29" i="1"/>
  <c r="I29" i="1"/>
  <c r="J29" i="1" s="1"/>
  <c r="K29" i="1" s="1"/>
  <c r="L29" i="1" s="1"/>
  <c r="H28" i="1"/>
  <c r="I28" i="1"/>
  <c r="J28" i="1" s="1"/>
  <c r="K28" i="1" s="1"/>
  <c r="L28" i="1" s="1"/>
  <c r="H35" i="1"/>
  <c r="I35" i="1"/>
  <c r="J35" i="1" s="1"/>
  <c r="K35" i="1" s="1"/>
  <c r="L35" i="1" s="1"/>
  <c r="H30" i="1"/>
  <c r="I30" i="1"/>
  <c r="J30" i="1" s="1"/>
  <c r="K30" i="1" s="1"/>
  <c r="L30" i="1" s="1"/>
  <c r="H36" i="1"/>
  <c r="I36" i="1"/>
  <c r="J36" i="1" s="1"/>
  <c r="K36" i="1" s="1"/>
  <c r="L36" i="1" s="1"/>
  <c r="H31" i="1"/>
  <c r="I31" i="1"/>
  <c r="J31" i="1" s="1"/>
  <c r="K31" i="1" s="1"/>
  <c r="L31" i="1" s="1"/>
  <c r="H33" i="1"/>
  <c r="I33" i="1"/>
  <c r="J33" i="1" s="1"/>
  <c r="K33" i="1" s="1"/>
  <c r="L33" i="1" s="1"/>
  <c r="H34" i="1"/>
  <c r="I34" i="1"/>
  <c r="J34" i="1" s="1"/>
  <c r="K34" i="1" s="1"/>
  <c r="L34" i="1" s="1"/>
  <c r="H37" i="1"/>
  <c r="I37" i="1"/>
  <c r="J37" i="1" s="1"/>
  <c r="K37" i="1" s="1"/>
  <c r="L37" i="1" s="1"/>
  <c r="H27" i="1"/>
  <c r="I27" i="1"/>
  <c r="J27" i="1" s="1"/>
  <c r="K27" i="1" s="1"/>
  <c r="L27" i="1" s="1"/>
  <c r="H32" i="1"/>
  <c r="I32" i="1"/>
  <c r="J32" i="1" s="1"/>
  <c r="K32" i="1" s="1"/>
  <c r="L32" i="1" s="1"/>
  <c r="H38" i="1"/>
  <c r="I38" i="1"/>
  <c r="J38" i="1" s="1"/>
  <c r="K38" i="1" s="1"/>
  <c r="L38" i="1" s="1"/>
  <c r="H7" i="1"/>
  <c r="I7" i="1"/>
  <c r="J7" i="1" s="1"/>
  <c r="K7" i="1" s="1"/>
  <c r="L7" i="1" s="1"/>
  <c r="H10" i="1"/>
  <c r="I10" i="1"/>
  <c r="J10" i="1" s="1"/>
  <c r="K10" i="1" s="1"/>
  <c r="L10" i="1" s="1"/>
  <c r="H9" i="1"/>
  <c r="I9" i="1"/>
  <c r="J9" i="1" s="1"/>
  <c r="K9" i="1" s="1"/>
  <c r="L9" i="1" s="1"/>
  <c r="H8" i="1"/>
  <c r="I8" i="1"/>
  <c r="J8" i="1" s="1"/>
  <c r="K8" i="1" s="1"/>
  <c r="L8" i="1" s="1"/>
  <c r="H11" i="1"/>
  <c r="I11" i="1"/>
  <c r="J11" i="1" s="1"/>
  <c r="K11" i="1" s="1"/>
  <c r="L11" i="1" s="1"/>
  <c r="H14" i="1"/>
  <c r="I14" i="1"/>
  <c r="J14" i="1" s="1"/>
  <c r="K14" i="1" s="1"/>
  <c r="L14" i="1" s="1"/>
  <c r="H12" i="1"/>
  <c r="I12" i="1"/>
  <c r="J12" i="1" s="1"/>
  <c r="K12" i="1" s="1"/>
  <c r="L12" i="1" s="1"/>
  <c r="H13" i="1"/>
  <c r="I13" i="1"/>
  <c r="J13" i="1" s="1"/>
  <c r="K13" i="1" s="1"/>
  <c r="L13" i="1" s="1"/>
  <c r="H22" i="1"/>
  <c r="I22" i="1"/>
  <c r="J22" i="1" s="1"/>
  <c r="K22" i="1" s="1"/>
  <c r="L22" i="1" s="1"/>
  <c r="H18" i="1"/>
  <c r="I18" i="1"/>
  <c r="J18" i="1" s="1"/>
  <c r="K18" i="1" s="1"/>
  <c r="L18" i="1" s="1"/>
  <c r="H24" i="1"/>
  <c r="I24" i="1"/>
  <c r="J24" i="1" s="1"/>
  <c r="K24" i="1" s="1"/>
  <c r="L24" i="1" s="1"/>
  <c r="H21" i="1"/>
  <c r="I21" i="1"/>
  <c r="J21" i="1" s="1"/>
  <c r="K21" i="1" s="1"/>
  <c r="L21" i="1" s="1"/>
  <c r="H25" i="1"/>
  <c r="I25" i="1"/>
  <c r="J25" i="1" s="1"/>
  <c r="K25" i="1" s="1"/>
  <c r="L25" i="1" s="1"/>
  <c r="H20" i="1"/>
  <c r="I20" i="1"/>
  <c r="J20" i="1" s="1"/>
  <c r="K20" i="1" s="1"/>
  <c r="L20" i="1" s="1"/>
  <c r="H23" i="1"/>
  <c r="I23" i="1"/>
  <c r="J23" i="1" s="1"/>
  <c r="K23" i="1" s="1"/>
  <c r="L23" i="1" s="1"/>
  <c r="H26" i="1"/>
  <c r="I26" i="1"/>
  <c r="J26" i="1" s="1"/>
  <c r="K26" i="1" s="1"/>
  <c r="L26" i="1" s="1"/>
  <c r="H16" i="1"/>
  <c r="I16" i="1"/>
  <c r="J16" i="1" s="1"/>
  <c r="K16" i="1" s="1"/>
  <c r="L16" i="1" s="1"/>
  <c r="H15" i="1"/>
  <c r="I15" i="1"/>
  <c r="J15" i="1" s="1"/>
  <c r="K15" i="1" s="1"/>
  <c r="L15" i="1" s="1"/>
  <c r="H19" i="1"/>
  <c r="I19" i="1"/>
  <c r="J19" i="1" s="1"/>
  <c r="K19" i="1" s="1"/>
  <c r="L19" i="1" s="1"/>
  <c r="H17" i="1"/>
  <c r="I17" i="1"/>
  <c r="J17" i="1" s="1"/>
  <c r="K17" i="1" s="1"/>
  <c r="L17" i="1" s="1"/>
  <c r="M59" i="1" l="1"/>
  <c r="N59" i="1" s="1"/>
  <c r="O59" i="1" s="1"/>
  <c r="P59" i="1" s="1"/>
  <c r="M55" i="1"/>
  <c r="N55" i="1" s="1"/>
  <c r="O55" i="1" s="1"/>
  <c r="P55" i="1" s="1"/>
  <c r="M51" i="1"/>
  <c r="N51" i="1" s="1"/>
  <c r="O51" i="1" s="1"/>
  <c r="P51" i="1" s="1"/>
  <c r="M62" i="1"/>
  <c r="N62" i="1" s="1"/>
  <c r="O62" i="1" s="1"/>
  <c r="P62" i="1" s="1"/>
  <c r="M58" i="1"/>
  <c r="N58" i="1" s="1"/>
  <c r="O58" i="1" s="1"/>
  <c r="P58" i="1" s="1"/>
  <c r="M56" i="1"/>
  <c r="N56" i="1" s="1"/>
  <c r="O56" i="1" s="1"/>
  <c r="P56" i="1" s="1"/>
  <c r="M57" i="1"/>
  <c r="N57" i="1" s="1"/>
  <c r="O57" i="1" s="1"/>
  <c r="P57" i="1" s="1"/>
  <c r="M53" i="1"/>
  <c r="N53" i="1" s="1"/>
  <c r="O53" i="1" s="1"/>
  <c r="P53" i="1" s="1"/>
  <c r="M61" i="1"/>
  <c r="N61" i="1" s="1"/>
  <c r="O61" i="1" s="1"/>
  <c r="P61" i="1" s="1"/>
  <c r="M54" i="1"/>
  <c r="N54" i="1" s="1"/>
  <c r="O54" i="1" s="1"/>
  <c r="P54" i="1" s="1"/>
  <c r="M52" i="1"/>
  <c r="N52" i="1" s="1"/>
  <c r="O52" i="1" s="1"/>
  <c r="P52" i="1" s="1"/>
  <c r="M60" i="1"/>
  <c r="N60" i="1" s="1"/>
  <c r="O60" i="1" s="1"/>
  <c r="P60" i="1" s="1"/>
  <c r="M50" i="1"/>
  <c r="N50" i="1" s="1"/>
  <c r="O50" i="1" s="1"/>
  <c r="P50" i="1" s="1"/>
  <c r="M49" i="1"/>
  <c r="N49" i="1" s="1"/>
  <c r="O49" i="1" s="1"/>
  <c r="P49" i="1" s="1"/>
  <c r="M48" i="1"/>
  <c r="N48" i="1" s="1"/>
  <c r="O48" i="1" s="1"/>
  <c r="P48" i="1" s="1"/>
  <c r="M47" i="1"/>
  <c r="N47" i="1" s="1"/>
  <c r="O47" i="1" s="1"/>
  <c r="P47" i="1" s="1"/>
  <c r="M46" i="1"/>
  <c r="N46" i="1" s="1"/>
  <c r="O46" i="1" s="1"/>
  <c r="P46" i="1" s="1"/>
  <c r="M45" i="1"/>
  <c r="N45" i="1" s="1"/>
  <c r="O45" i="1" s="1"/>
  <c r="P45" i="1" s="1"/>
  <c r="M40" i="1"/>
  <c r="N40" i="1" s="1"/>
  <c r="O40" i="1" s="1"/>
  <c r="P40" i="1" s="1"/>
  <c r="M39" i="1"/>
  <c r="N39" i="1" s="1"/>
  <c r="O39" i="1" s="1"/>
  <c r="P39" i="1" s="1"/>
  <c r="M42" i="1"/>
  <c r="N42" i="1" s="1"/>
  <c r="O42" i="1" s="1"/>
  <c r="P42" i="1" s="1"/>
  <c r="M44" i="1"/>
  <c r="N44" i="1" s="1"/>
  <c r="O44" i="1" s="1"/>
  <c r="P44" i="1" s="1"/>
  <c r="M43" i="1"/>
  <c r="N43" i="1" s="1"/>
  <c r="O43" i="1" s="1"/>
  <c r="P43" i="1" s="1"/>
  <c r="M41" i="1"/>
  <c r="N41" i="1" s="1"/>
  <c r="O41" i="1" s="1"/>
  <c r="P41" i="1" s="1"/>
  <c r="M28" i="1"/>
  <c r="N28" i="1" s="1"/>
  <c r="O28" i="1" s="1"/>
  <c r="P28" i="1" s="1"/>
  <c r="M29" i="1"/>
  <c r="N29" i="1" s="1"/>
  <c r="O29" i="1" s="1"/>
  <c r="P29" i="1" s="1"/>
  <c r="M27" i="1"/>
  <c r="N27" i="1" s="1"/>
  <c r="O27" i="1" s="1"/>
  <c r="P27" i="1" s="1"/>
  <c r="M33" i="1"/>
  <c r="N33" i="1" s="1"/>
  <c r="O33" i="1" s="1"/>
  <c r="P33" i="1" s="1"/>
  <c r="M38" i="1"/>
  <c r="N38" i="1" s="1"/>
  <c r="O38" i="1" s="1"/>
  <c r="P38" i="1" s="1"/>
  <c r="M30" i="1"/>
  <c r="N30" i="1" s="1"/>
  <c r="O30" i="1" s="1"/>
  <c r="P30" i="1" s="1"/>
  <c r="M37" i="1"/>
  <c r="N37" i="1" s="1"/>
  <c r="O37" i="1" s="1"/>
  <c r="P37" i="1" s="1"/>
  <c r="M31" i="1"/>
  <c r="N31" i="1" s="1"/>
  <c r="O31" i="1" s="1"/>
  <c r="P31" i="1" s="1"/>
  <c r="M32" i="1"/>
  <c r="N32" i="1" s="1"/>
  <c r="O32" i="1" s="1"/>
  <c r="P32" i="1" s="1"/>
  <c r="M35" i="1"/>
  <c r="N35" i="1" s="1"/>
  <c r="O35" i="1" s="1"/>
  <c r="P35" i="1" s="1"/>
  <c r="M34" i="1"/>
  <c r="N34" i="1" s="1"/>
  <c r="O34" i="1" s="1"/>
  <c r="P34" i="1" s="1"/>
  <c r="M36" i="1"/>
  <c r="N36" i="1" s="1"/>
  <c r="O36" i="1" s="1"/>
  <c r="P36" i="1" s="1"/>
  <c r="M25" i="1"/>
  <c r="N25" i="1" s="1"/>
  <c r="O25" i="1" s="1"/>
  <c r="P25" i="1" s="1"/>
  <c r="M23" i="1"/>
  <c r="N23" i="1" s="1"/>
  <c r="O23" i="1" s="1"/>
  <c r="P23" i="1" s="1"/>
  <c r="M15" i="1"/>
  <c r="N15" i="1" s="1"/>
  <c r="O15" i="1" s="1"/>
  <c r="P15" i="1" s="1"/>
  <c r="M16" i="1"/>
  <c r="N16" i="1" s="1"/>
  <c r="O16" i="1" s="1"/>
  <c r="P16" i="1" s="1"/>
  <c r="M20" i="1"/>
  <c r="N20" i="1" s="1"/>
  <c r="O20" i="1" s="1"/>
  <c r="P20" i="1" s="1"/>
  <c r="M26" i="1"/>
  <c r="N26" i="1" s="1"/>
  <c r="O26" i="1" s="1"/>
  <c r="P26" i="1" s="1"/>
  <c r="M19" i="1"/>
  <c r="N19" i="1" s="1"/>
  <c r="O19" i="1" s="1"/>
  <c r="P19" i="1" s="1"/>
  <c r="M9" i="1"/>
  <c r="N9" i="1" s="1"/>
  <c r="O9" i="1" s="1"/>
  <c r="P9" i="1" s="1"/>
  <c r="M10" i="1"/>
  <c r="N10" i="1" s="1"/>
  <c r="O10" i="1" s="1"/>
  <c r="P10" i="1" s="1"/>
  <c r="M12" i="1"/>
  <c r="N12" i="1" s="1"/>
  <c r="O12" i="1" s="1"/>
  <c r="P12" i="1" s="1"/>
  <c r="M14" i="1"/>
  <c r="N14" i="1" s="1"/>
  <c r="O14" i="1" s="1"/>
  <c r="P14" i="1" s="1"/>
  <c r="M11" i="1"/>
  <c r="N11" i="1" s="1"/>
  <c r="O11" i="1" s="1"/>
  <c r="P11" i="1" s="1"/>
  <c r="M13" i="1"/>
  <c r="N13" i="1" s="1"/>
  <c r="O13" i="1" s="1"/>
  <c r="P13" i="1" s="1"/>
  <c r="M8" i="1"/>
  <c r="N8" i="1" s="1"/>
  <c r="O8" i="1" s="1"/>
  <c r="P8" i="1" s="1"/>
  <c r="M18" i="1"/>
  <c r="N18" i="1" s="1"/>
  <c r="O18" i="1" s="1"/>
  <c r="P18" i="1" s="1"/>
  <c r="M22" i="1"/>
  <c r="N22" i="1" s="1"/>
  <c r="O22" i="1" s="1"/>
  <c r="P22" i="1" s="1"/>
  <c r="M21" i="1"/>
  <c r="N21" i="1" s="1"/>
  <c r="O21" i="1" s="1"/>
  <c r="P21" i="1" s="1"/>
  <c r="M24" i="1"/>
  <c r="N24" i="1" s="1"/>
  <c r="O24" i="1" s="1"/>
  <c r="P24" i="1" s="1"/>
  <c r="M17" i="1"/>
  <c r="N17" i="1" s="1"/>
  <c r="O17" i="1" s="1"/>
  <c r="P17" i="1" s="1"/>
  <c r="M7" i="1"/>
  <c r="N7" i="1" s="1"/>
  <c r="O7" i="1" s="1"/>
  <c r="P7" i="1" s="1"/>
  <c r="Q59" i="1" l="1"/>
  <c r="R59" i="1" s="1"/>
  <c r="S59" i="1" s="1"/>
  <c r="Q55" i="1"/>
  <c r="R55" i="1" s="1"/>
  <c r="S55" i="1" s="1"/>
  <c r="Q60" i="1"/>
  <c r="R60" i="1" s="1"/>
  <c r="S60" i="1" s="1"/>
  <c r="Q61" i="1"/>
  <c r="R61" i="1" s="1"/>
  <c r="S61" i="1" s="1"/>
  <c r="Q62" i="1"/>
  <c r="R62" i="1" s="1"/>
  <c r="S62" i="1" s="1"/>
  <c r="Q54" i="1"/>
  <c r="R54" i="1" s="1"/>
  <c r="S54" i="1" s="1"/>
  <c r="Q50" i="1"/>
  <c r="R50" i="1" s="1"/>
  <c r="S50" i="1" s="1"/>
  <c r="Q53" i="1"/>
  <c r="R53" i="1" s="1"/>
  <c r="S53" i="1" s="1"/>
  <c r="Q57" i="1"/>
  <c r="R57" i="1" s="1"/>
  <c r="S57" i="1" s="1"/>
  <c r="Q56" i="1"/>
  <c r="R56" i="1" s="1"/>
  <c r="S56" i="1" s="1"/>
  <c r="Q58" i="1"/>
  <c r="R58" i="1" s="1"/>
  <c r="S58" i="1" s="1"/>
  <c r="Q51" i="1"/>
  <c r="R51" i="1" s="1"/>
  <c r="S51" i="1" s="1"/>
  <c r="Q52" i="1"/>
  <c r="R52" i="1" s="1"/>
  <c r="S52" i="1" s="1"/>
  <c r="Q48" i="1"/>
  <c r="R48" i="1" s="1"/>
  <c r="S48" i="1" s="1"/>
  <c r="Q47" i="1"/>
  <c r="R47" i="1" s="1"/>
  <c r="S47" i="1" s="1"/>
  <c r="Q46" i="1"/>
  <c r="R46" i="1" s="1"/>
  <c r="S46" i="1" s="1"/>
  <c r="Q49" i="1"/>
  <c r="R49" i="1" s="1"/>
  <c r="S49" i="1" s="1"/>
  <c r="Q41" i="1"/>
  <c r="R41" i="1" s="1"/>
  <c r="S41" i="1" s="1"/>
  <c r="Q44" i="1"/>
  <c r="R44" i="1" s="1"/>
  <c r="S44" i="1" s="1"/>
  <c r="Q39" i="1"/>
  <c r="R39" i="1" s="1"/>
  <c r="S39" i="1" s="1"/>
  <c r="Q45" i="1"/>
  <c r="R45" i="1" s="1"/>
  <c r="S45" i="1" s="1"/>
  <c r="Q40" i="1"/>
  <c r="R40" i="1" s="1"/>
  <c r="S40" i="1" s="1"/>
  <c r="Q43" i="1"/>
  <c r="R43" i="1" s="1"/>
  <c r="S43" i="1" s="1"/>
  <c r="Q42" i="1"/>
  <c r="R42" i="1" s="1"/>
  <c r="S42" i="1" s="1"/>
  <c r="Q36" i="1"/>
  <c r="R36" i="1" s="1"/>
  <c r="S36" i="1" s="1"/>
  <c r="Q31" i="1"/>
  <c r="R31" i="1" s="1"/>
  <c r="S31" i="1" s="1"/>
  <c r="Q37" i="1"/>
  <c r="R37" i="1" s="1"/>
  <c r="S37" i="1" s="1"/>
  <c r="Q32" i="1"/>
  <c r="R32" i="1" s="1"/>
  <c r="S32" i="1" s="1"/>
  <c r="Q38" i="1"/>
  <c r="R38" i="1" s="1"/>
  <c r="S38" i="1" s="1"/>
  <c r="Q34" i="1"/>
  <c r="R34" i="1" s="1"/>
  <c r="S34" i="1" s="1"/>
  <c r="Q30" i="1"/>
  <c r="R30" i="1" s="1"/>
  <c r="S30" i="1" s="1"/>
  <c r="Q35" i="1"/>
  <c r="R35" i="1" s="1"/>
  <c r="S35" i="1" s="1"/>
  <c r="Q33" i="1"/>
  <c r="R33" i="1" s="1"/>
  <c r="S33" i="1" s="1"/>
  <c r="Q29" i="1"/>
  <c r="R29" i="1" s="1"/>
  <c r="S29" i="1" s="1"/>
  <c r="Q28" i="1"/>
  <c r="R28" i="1" s="1"/>
  <c r="S28" i="1" s="1"/>
  <c r="Q27" i="1"/>
  <c r="R27" i="1" s="1"/>
  <c r="S27" i="1" s="1"/>
  <c r="Q19" i="1"/>
  <c r="R19" i="1" s="1"/>
  <c r="S19" i="1" s="1"/>
  <c r="Q9" i="1"/>
  <c r="R9" i="1" s="1"/>
  <c r="S9" i="1" s="1"/>
  <c r="Q26" i="1"/>
  <c r="R26" i="1" s="1"/>
  <c r="S26" i="1" s="1"/>
  <c r="Q17" i="1"/>
  <c r="R17" i="1" s="1"/>
  <c r="S17" i="1" s="1"/>
  <c r="Q10" i="1"/>
  <c r="R10" i="1" s="1"/>
  <c r="S10" i="1" s="1"/>
  <c r="Q16" i="1"/>
  <c r="R16" i="1" s="1"/>
  <c r="S16" i="1" s="1"/>
  <c r="Q11" i="1"/>
  <c r="R11" i="1" s="1"/>
  <c r="S11" i="1" s="1"/>
  <c r="Q15" i="1"/>
  <c r="R15" i="1" s="1"/>
  <c r="S15" i="1" s="1"/>
  <c r="Q23" i="1"/>
  <c r="R23" i="1" s="1"/>
  <c r="S23" i="1" s="1"/>
  <c r="Q18" i="1"/>
  <c r="R18" i="1" s="1"/>
  <c r="S18" i="1" s="1"/>
  <c r="Q25" i="1"/>
  <c r="R25" i="1" s="1"/>
  <c r="S25" i="1" s="1"/>
  <c r="Q22" i="1"/>
  <c r="R22" i="1" s="1"/>
  <c r="S22" i="1" s="1"/>
  <c r="Q20" i="1"/>
  <c r="R20" i="1" s="1"/>
  <c r="S20" i="1" s="1"/>
  <c r="Q14" i="1"/>
  <c r="R14" i="1" s="1"/>
  <c r="S14" i="1" s="1"/>
  <c r="Q21" i="1"/>
  <c r="R21" i="1" s="1"/>
  <c r="S21" i="1" s="1"/>
  <c r="Q13" i="1"/>
  <c r="R13" i="1" s="1"/>
  <c r="S13" i="1" s="1"/>
  <c r="Q12" i="1"/>
  <c r="R12" i="1" s="1"/>
  <c r="S12" i="1" s="1"/>
  <c r="Q24" i="1"/>
  <c r="R24" i="1" s="1"/>
  <c r="S24" i="1" s="1"/>
  <c r="Q8" i="1"/>
  <c r="R8" i="1" s="1"/>
  <c r="S8" i="1" s="1"/>
  <c r="Q7" i="1"/>
  <c r="R7" i="1" s="1"/>
  <c r="S7" i="1" s="1"/>
</calcChain>
</file>

<file path=xl/sharedStrings.xml><?xml version="1.0" encoding="utf-8"?>
<sst xmlns="http://schemas.openxmlformats.org/spreadsheetml/2006/main" count="131" uniqueCount="76">
  <si>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</si>
  <si>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</si>
  <si>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</si>
  <si>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</si>
  <si>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</si>
  <si>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</si>
  <si>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</si>
  <si>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</si>
  <si>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</si>
  <si>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</si>
  <si>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</si>
  <si>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</si>
  <si>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</si>
  <si>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</si>
  <si>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</si>
  <si>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</si>
  <si>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</si>
  <si>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</si>
  <si>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</si>
  <si>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Mirror Queen        </t>
  </si>
  <si>
    <t>Tamworth</t>
  </si>
  <si>
    <t xml:space="preserve">Fanmalia            </t>
  </si>
  <si>
    <t xml:space="preserve">Scatman             </t>
  </si>
  <si>
    <t xml:space="preserve">Onemorechoice       </t>
  </si>
  <si>
    <t xml:space="preserve">Too Much Class      </t>
  </si>
  <si>
    <t xml:space="preserve">Superdeel           </t>
  </si>
  <si>
    <t xml:space="preserve">Ziggi Rocks         </t>
  </si>
  <si>
    <t xml:space="preserve">Hemsted             </t>
  </si>
  <si>
    <t xml:space="preserve">Kadashi             </t>
  </si>
  <si>
    <t xml:space="preserve">Barrys Lane         </t>
  </si>
  <si>
    <t xml:space="preserve">Bon Vavont          </t>
  </si>
  <si>
    <t xml:space="preserve">Justcallmejimmy     </t>
  </si>
  <si>
    <t xml:space="preserve">Stable Talk         </t>
  </si>
  <si>
    <t xml:space="preserve">Top Hoffa           </t>
  </si>
  <si>
    <t xml:space="preserve">Den Moss            </t>
  </si>
  <si>
    <t xml:space="preserve">Jesellix            </t>
  </si>
  <si>
    <t xml:space="preserve">Legible Star        </t>
  </si>
  <si>
    <t xml:space="preserve">Miss Nicolini       </t>
  </si>
  <si>
    <t xml:space="preserve">Electric Daisy      </t>
  </si>
  <si>
    <t xml:space="preserve">Sure Strategy       </t>
  </si>
  <si>
    <t xml:space="preserve">High Court          </t>
  </si>
  <si>
    <t xml:space="preserve">Cecilia             </t>
  </si>
  <si>
    <t xml:space="preserve">Toomai              </t>
  </si>
  <si>
    <t xml:space="preserve">Zouologist          </t>
  </si>
  <si>
    <t xml:space="preserve">Unrestricted        </t>
  </si>
  <si>
    <t xml:space="preserve">Larynx              </t>
  </si>
  <si>
    <t xml:space="preserve">Lashoni             </t>
  </si>
  <si>
    <t xml:space="preserve">Red Beryl           </t>
  </si>
  <si>
    <t xml:space="preserve">Buffet Buster       </t>
  </si>
  <si>
    <t xml:space="preserve">Keep On Bopping     </t>
  </si>
  <si>
    <t xml:space="preserve">Previso             </t>
  </si>
  <si>
    <t xml:space="preserve">Sir Donald          </t>
  </si>
  <si>
    <t xml:space="preserve">Oakfield Storm      </t>
  </si>
  <si>
    <t xml:space="preserve">Mcnair              </t>
  </si>
  <si>
    <t xml:space="preserve">Dixie Can           </t>
  </si>
  <si>
    <t xml:space="preserve">Hemsworth           </t>
  </si>
  <si>
    <t xml:space="preserve">Lady Patricia       </t>
  </si>
  <si>
    <t xml:space="preserve">Lucky Banner        </t>
  </si>
  <si>
    <t xml:space="preserve">Rock The Dream      </t>
  </si>
  <si>
    <t xml:space="preserve">Centenary Star      </t>
  </si>
  <si>
    <t xml:space="preserve">Bus Ticket          </t>
  </si>
  <si>
    <t xml:space="preserve">Staremm             </t>
  </si>
  <si>
    <t xml:space="preserve">Onemore Warrior     </t>
  </si>
  <si>
    <t xml:space="preserve">Ostracised          </t>
  </si>
  <si>
    <t xml:space="preserve">Cool Missile        </t>
  </si>
  <si>
    <t xml:space="preserve">Kensington Kid      </t>
  </si>
  <si>
    <t xml:space="preserve">Moetta              </t>
  </si>
  <si>
    <t xml:space="preserve">In Spades           </t>
  </si>
  <si>
    <t xml:space="preserve">Le Melody           </t>
  </si>
  <si>
    <t xml:space="preserve">Deepstar            </t>
  </si>
  <si>
    <t xml:space="preserve">Line Of Kings       </t>
  </si>
  <si>
    <t xml:space="preserve">Briefly             </t>
  </si>
  <si>
    <t xml:space="preserve">Dulcero             </t>
  </si>
  <si>
    <t xml:space="preserve">Foxbreak            </t>
  </si>
  <si>
    <t xml:space="preserve">Foxstorm            </t>
  </si>
  <si>
    <t xml:space="preserve">Without Shame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</si>
</sst>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7620</xdr:colOff>
      <xdr:row>5</xdr:row>
      <xdr:rowOff>23739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88F089-E771-E788-71C2-8DFB471DC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06440" cy="938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6:S62"/>
  <sheetViews>
    <sheetView tabSelected="1" topLeftCell="B1" workbookViewId="0">
      <pane ySplit="6" topLeftCell="A7" activePane="bottomLeft" state="frozen"/>
      <selection activeCell="B1" sqref="B1"/>
      <selection pane="bottomLeft" activeCell="X15" sqref="X15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6" spans="1:19" s="4" customFormat="1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3" t="s">
        <v>13</v>
      </c>
      <c r="O6" s="2" t="s">
        <v>14</v>
      </c>
      <c r="P6" s="2" t="s">
        <v>15</v>
      </c>
      <c r="Q6" s="2" t="s">
        <v>16</v>
      </c>
      <c r="R6" s="2" t="s">
        <v>17</v>
      </c>
      <c r="S6" s="1" t="s">
        <v>18</v>
      </c>
    </row>
    <row r="7" spans="1:19" x14ac:dyDescent="0.3">
      <c r="A7" s="1">
        <v>6</v>
      </c>
      <c r="B7" s="5">
        <v>0.55902777777777779</v>
      </c>
      <c r="C7" s="1" t="s">
        <v>20</v>
      </c>
      <c r="D7" s="1">
        <v>3</v>
      </c>
      <c r="E7" s="1">
        <v>3</v>
      </c>
      <c r="F7" s="1" t="s">
        <v>21</v>
      </c>
      <c r="G7" s="1">
        <v>61.88</v>
      </c>
      <c r="H7" s="1">
        <f>1+COUNTIFS(A:A,A7,G:G,"&gt;"&amp;G7)</f>
        <v>1</v>
      </c>
      <c r="I7" s="2">
        <f>AVERAGEIF(A:A,A7,G:G)</f>
        <v>46.274999999999999</v>
      </c>
      <c r="J7" s="2">
        <f t="shared" ref="J7:J14" si="0">G7-I7</f>
        <v>15.605000000000004</v>
      </c>
      <c r="K7" s="2">
        <f t="shared" ref="K7:K14" si="1">90+J7</f>
        <v>105.605</v>
      </c>
      <c r="L7" s="2">
        <f t="shared" ref="L7:L14" si="2">EXP(0.06*K7)</f>
        <v>564.70303996966902</v>
      </c>
      <c r="M7" s="2">
        <f>SUMIF(A:A,A7,L:L)</f>
        <v>1973.4846288841607</v>
      </c>
      <c r="N7" s="3">
        <f t="shared" ref="N7:N14" si="3">L7/M7</f>
        <v>0.2861451423054463</v>
      </c>
      <c r="O7" s="6">
        <f t="shared" ref="O7:O14" si="4">1/N7</f>
        <v>3.4947299539775085</v>
      </c>
      <c r="P7" s="3">
        <f t="shared" ref="P7:P14" si="5">IF(O7&gt;21,"",N7)</f>
        <v>0.2861451423054463</v>
      </c>
      <c r="Q7" s="3">
        <f>IF(ISNUMBER(P7),SUMIF(A:A,A7,P:P),"")</f>
        <v>1</v>
      </c>
      <c r="R7" s="3">
        <f t="shared" ref="R7:R14" si="6">IFERROR(P7*(1/Q7),"")</f>
        <v>0.2861451423054463</v>
      </c>
      <c r="S7" s="7">
        <f t="shared" ref="S7:S14" si="7">IFERROR(1/R7,"")</f>
        <v>3.4947299539775085</v>
      </c>
    </row>
    <row r="8" spans="1:19" x14ac:dyDescent="0.3">
      <c r="A8" s="1">
        <v>6</v>
      </c>
      <c r="B8" s="5">
        <v>0.55902777777777779</v>
      </c>
      <c r="C8" s="1" t="s">
        <v>20</v>
      </c>
      <c r="D8" s="1">
        <v>3</v>
      </c>
      <c r="E8" s="1">
        <v>7</v>
      </c>
      <c r="F8" s="1" t="s">
        <v>24</v>
      </c>
      <c r="G8" s="1">
        <v>50.4</v>
      </c>
      <c r="H8" s="1">
        <f>1+COUNTIFS(A:A,A8,G:G,"&gt;"&amp;G8)</f>
        <v>2</v>
      </c>
      <c r="I8" s="2">
        <f>AVERAGEIF(A:A,A8,G:G)</f>
        <v>46.274999999999999</v>
      </c>
      <c r="J8" s="2">
        <f t="shared" si="0"/>
        <v>4.125</v>
      </c>
      <c r="K8" s="2">
        <f t="shared" si="1"/>
        <v>94.125</v>
      </c>
      <c r="L8" s="2">
        <f t="shared" si="2"/>
        <v>283.58162483031185</v>
      </c>
      <c r="M8" s="2">
        <f>SUMIF(A:A,A8,L:L)</f>
        <v>1973.4846288841607</v>
      </c>
      <c r="N8" s="3">
        <f t="shared" si="3"/>
        <v>0.14369588730501204</v>
      </c>
      <c r="O8" s="6">
        <f t="shared" si="4"/>
        <v>6.9591414114544428</v>
      </c>
      <c r="P8" s="3">
        <f t="shared" si="5"/>
        <v>0.14369588730501204</v>
      </c>
      <c r="Q8" s="3">
        <f>IF(ISNUMBER(P8),SUMIF(A:A,A8,P:P),"")</f>
        <v>1</v>
      </c>
      <c r="R8" s="3">
        <f t="shared" si="6"/>
        <v>0.14369588730501204</v>
      </c>
      <c r="S8" s="7">
        <f t="shared" si="7"/>
        <v>6.9591414114544428</v>
      </c>
    </row>
    <row r="9" spans="1:19" x14ac:dyDescent="0.3">
      <c r="A9" s="1">
        <v>6</v>
      </c>
      <c r="B9" s="5">
        <v>0.55902777777777779</v>
      </c>
      <c r="C9" s="1" t="s">
        <v>20</v>
      </c>
      <c r="D9" s="1">
        <v>3</v>
      </c>
      <c r="E9" s="1">
        <v>6</v>
      </c>
      <c r="F9" s="1" t="s">
        <v>23</v>
      </c>
      <c r="G9" s="1">
        <v>48.67</v>
      </c>
      <c r="H9" s="1">
        <f>1+COUNTIFS(A:A,A9,G:G,"&gt;"&amp;G9)</f>
        <v>3</v>
      </c>
      <c r="I9" s="2">
        <f>AVERAGEIF(A:A,A9,G:G)</f>
        <v>46.274999999999999</v>
      </c>
      <c r="J9" s="2">
        <f t="shared" si="0"/>
        <v>2.3950000000000031</v>
      </c>
      <c r="K9" s="2">
        <f t="shared" si="1"/>
        <v>92.39500000000001</v>
      </c>
      <c r="L9" s="2">
        <f t="shared" si="2"/>
        <v>255.62205347948205</v>
      </c>
      <c r="M9" s="2">
        <f>SUMIF(A:A,A9,L:L)</f>
        <v>1973.4846288841607</v>
      </c>
      <c r="N9" s="3">
        <f t="shared" si="3"/>
        <v>0.12952827183863844</v>
      </c>
      <c r="O9" s="6">
        <f t="shared" si="4"/>
        <v>7.7203222571035557</v>
      </c>
      <c r="P9" s="3">
        <f t="shared" si="5"/>
        <v>0.12952827183863844</v>
      </c>
      <c r="Q9" s="3">
        <f>IF(ISNUMBER(P9),SUMIF(A:A,A9,P:P),"")</f>
        <v>1</v>
      </c>
      <c r="R9" s="3">
        <f t="shared" si="6"/>
        <v>0.12952827183863844</v>
      </c>
      <c r="S9" s="7">
        <f t="shared" si="7"/>
        <v>7.7203222571035557</v>
      </c>
    </row>
    <row r="10" spans="1:19" x14ac:dyDescent="0.3">
      <c r="A10" s="1">
        <v>6</v>
      </c>
      <c r="B10" s="5">
        <v>0.55902777777777779</v>
      </c>
      <c r="C10" s="1" t="s">
        <v>20</v>
      </c>
      <c r="D10" s="1">
        <v>3</v>
      </c>
      <c r="E10" s="1">
        <v>5</v>
      </c>
      <c r="F10" s="1" t="s">
        <v>22</v>
      </c>
      <c r="G10" s="1">
        <v>46.29</v>
      </c>
      <c r="H10" s="1">
        <f>1+COUNTIFS(A:A,A10,G:G,"&gt;"&amp;G10)</f>
        <v>4</v>
      </c>
      <c r="I10" s="2">
        <f>AVERAGEIF(A:A,A10,G:G)</f>
        <v>46.274999999999999</v>
      </c>
      <c r="J10" s="2">
        <f t="shared" si="0"/>
        <v>1.5000000000000568E-2</v>
      </c>
      <c r="K10" s="2">
        <f t="shared" si="1"/>
        <v>90.015000000000001</v>
      </c>
      <c r="L10" s="2">
        <f t="shared" si="2"/>
        <v>221.60577167527637</v>
      </c>
      <c r="M10" s="2">
        <f>SUMIF(A:A,A10,L:L)</f>
        <v>1973.4846288841607</v>
      </c>
      <c r="N10" s="3">
        <f t="shared" si="3"/>
        <v>0.11229161273000428</v>
      </c>
      <c r="O10" s="6">
        <f t="shared" si="4"/>
        <v>8.9053846114439175</v>
      </c>
      <c r="P10" s="3">
        <f t="shared" si="5"/>
        <v>0.11229161273000428</v>
      </c>
      <c r="Q10" s="3">
        <f>IF(ISNUMBER(P10),SUMIF(A:A,A10,P:P),"")</f>
        <v>1</v>
      </c>
      <c r="R10" s="3">
        <f t="shared" si="6"/>
        <v>0.11229161273000428</v>
      </c>
      <c r="S10" s="7">
        <f t="shared" si="7"/>
        <v>8.9053846114439175</v>
      </c>
    </row>
    <row r="11" spans="1:19" x14ac:dyDescent="0.3">
      <c r="A11" s="1">
        <v>6</v>
      </c>
      <c r="B11" s="5">
        <v>0.55902777777777779</v>
      </c>
      <c r="C11" s="1" t="s">
        <v>20</v>
      </c>
      <c r="D11" s="1">
        <v>3</v>
      </c>
      <c r="E11" s="1">
        <v>8</v>
      </c>
      <c r="F11" s="1" t="s">
        <v>25</v>
      </c>
      <c r="G11" s="1">
        <v>43.6</v>
      </c>
      <c r="H11" s="1">
        <f>1+COUNTIFS(A:A,A11,G:G,"&gt;"&amp;G11)</f>
        <v>5</v>
      </c>
      <c r="I11" s="2">
        <f>AVERAGEIF(A:A,A11,G:G)</f>
        <v>46.274999999999999</v>
      </c>
      <c r="J11" s="2">
        <f t="shared" si="0"/>
        <v>-2.6749999999999972</v>
      </c>
      <c r="K11" s="2">
        <f t="shared" si="1"/>
        <v>87.325000000000003</v>
      </c>
      <c r="L11" s="2">
        <f t="shared" si="2"/>
        <v>188.57579093429572</v>
      </c>
      <c r="M11" s="2">
        <f>SUMIF(A:A,A11,L:L)</f>
        <v>1973.4846288841607</v>
      </c>
      <c r="N11" s="3">
        <f t="shared" si="3"/>
        <v>9.5554730031477089E-2</v>
      </c>
      <c r="O11" s="6">
        <f t="shared" si="4"/>
        <v>10.465206690140674</v>
      </c>
      <c r="P11" s="3">
        <f t="shared" si="5"/>
        <v>9.5554730031477089E-2</v>
      </c>
      <c r="Q11" s="3">
        <f>IF(ISNUMBER(P11),SUMIF(A:A,A11,P:P),"")</f>
        <v>1</v>
      </c>
      <c r="R11" s="3">
        <f t="shared" si="6"/>
        <v>9.5554730031477089E-2</v>
      </c>
      <c r="S11" s="7">
        <f t="shared" si="7"/>
        <v>10.465206690140674</v>
      </c>
    </row>
    <row r="12" spans="1:19" x14ac:dyDescent="0.3">
      <c r="A12" s="1">
        <v>6</v>
      </c>
      <c r="B12" s="5">
        <v>0.55902777777777779</v>
      </c>
      <c r="C12" s="1" t="s">
        <v>20</v>
      </c>
      <c r="D12" s="1">
        <v>3</v>
      </c>
      <c r="E12" s="1">
        <v>10</v>
      </c>
      <c r="F12" s="1" t="s">
        <v>27</v>
      </c>
      <c r="G12" s="1">
        <v>42.35</v>
      </c>
      <c r="H12" s="1">
        <f>1+COUNTIFS(A:A,A12,G:G,"&gt;"&amp;G12)</f>
        <v>6</v>
      </c>
      <c r="I12" s="2">
        <f>AVERAGEIF(A:A,A12,G:G)</f>
        <v>46.274999999999999</v>
      </c>
      <c r="J12" s="2">
        <f t="shared" si="0"/>
        <v>-3.9249999999999972</v>
      </c>
      <c r="K12" s="2">
        <f t="shared" si="1"/>
        <v>86.075000000000003</v>
      </c>
      <c r="L12" s="2">
        <f t="shared" si="2"/>
        <v>174.94996171854794</v>
      </c>
      <c r="M12" s="2">
        <f>SUMIF(A:A,A12,L:L)</f>
        <v>1973.4846288841607</v>
      </c>
      <c r="N12" s="3">
        <f t="shared" si="3"/>
        <v>8.8650278374586278E-2</v>
      </c>
      <c r="O12" s="6">
        <f t="shared" si="4"/>
        <v>11.280280427034439</v>
      </c>
      <c r="P12" s="3">
        <f t="shared" si="5"/>
        <v>8.8650278374586278E-2</v>
      </c>
      <c r="Q12" s="3">
        <f>IF(ISNUMBER(P12),SUMIF(A:A,A12,P:P),"")</f>
        <v>1</v>
      </c>
      <c r="R12" s="3">
        <f t="shared" si="6"/>
        <v>8.8650278374586278E-2</v>
      </c>
      <c r="S12" s="7">
        <f t="shared" si="7"/>
        <v>11.280280427034439</v>
      </c>
    </row>
    <row r="13" spans="1:19" x14ac:dyDescent="0.3">
      <c r="A13" s="1">
        <v>6</v>
      </c>
      <c r="B13" s="5">
        <v>0.55902777777777779</v>
      </c>
      <c r="C13" s="1" t="s">
        <v>20</v>
      </c>
      <c r="D13" s="1">
        <v>3</v>
      </c>
      <c r="E13" s="1">
        <v>11</v>
      </c>
      <c r="F13" s="1" t="s">
        <v>28</v>
      </c>
      <c r="G13" s="1">
        <v>42.14</v>
      </c>
      <c r="H13" s="1">
        <f>1+COUNTIFS(A:A,A13,G:G,"&gt;"&amp;G13)</f>
        <v>7</v>
      </c>
      <c r="I13" s="2">
        <f>AVERAGEIF(A:A,A13,G:G)</f>
        <v>46.274999999999999</v>
      </c>
      <c r="J13" s="2">
        <f t="shared" si="0"/>
        <v>-4.134999999999998</v>
      </c>
      <c r="K13" s="2">
        <f t="shared" si="1"/>
        <v>85.865000000000009</v>
      </c>
      <c r="L13" s="2">
        <f t="shared" si="2"/>
        <v>172.759421584508</v>
      </c>
      <c r="M13" s="2">
        <f>SUMIF(A:A,A13,L:L)</f>
        <v>1973.4846288841607</v>
      </c>
      <c r="N13" s="3">
        <f t="shared" si="3"/>
        <v>8.7540292463381839E-2</v>
      </c>
      <c r="O13" s="6">
        <f t="shared" si="4"/>
        <v>11.42331116175218</v>
      </c>
      <c r="P13" s="3">
        <f t="shared" si="5"/>
        <v>8.7540292463381839E-2</v>
      </c>
      <c r="Q13" s="3">
        <f>IF(ISNUMBER(P13),SUMIF(A:A,A13,P:P),"")</f>
        <v>1</v>
      </c>
      <c r="R13" s="3">
        <f t="shared" si="6"/>
        <v>8.7540292463381839E-2</v>
      </c>
      <c r="S13" s="7">
        <f t="shared" si="7"/>
        <v>11.42331116175218</v>
      </c>
    </row>
    <row r="14" spans="1:19" x14ac:dyDescent="0.3">
      <c r="A14" s="1">
        <v>6</v>
      </c>
      <c r="B14" s="5">
        <v>0.55902777777777779</v>
      </c>
      <c r="C14" s="1" t="s">
        <v>20</v>
      </c>
      <c r="D14" s="1">
        <v>3</v>
      </c>
      <c r="E14" s="1">
        <v>9</v>
      </c>
      <c r="F14" s="1" t="s">
        <v>26</v>
      </c>
      <c r="G14" s="1">
        <v>34.869999999999997</v>
      </c>
      <c r="H14" s="1">
        <f>1+COUNTIFS(A:A,A14,G:G,"&gt;"&amp;G14)</f>
        <v>8</v>
      </c>
      <c r="I14" s="2">
        <f>AVERAGEIF(A:A,A14,G:G)</f>
        <v>46.274999999999999</v>
      </c>
      <c r="J14" s="2">
        <f t="shared" si="0"/>
        <v>-11.405000000000001</v>
      </c>
      <c r="K14" s="2">
        <f t="shared" si="1"/>
        <v>78.594999999999999</v>
      </c>
      <c r="L14" s="2">
        <f t="shared" si="2"/>
        <v>111.68696469206979</v>
      </c>
      <c r="M14" s="2">
        <f>SUMIF(A:A,A14,L:L)</f>
        <v>1973.4846288841607</v>
      </c>
      <c r="N14" s="3">
        <f t="shared" si="3"/>
        <v>5.6593784951453799E-2</v>
      </c>
      <c r="O14" s="6">
        <f t="shared" si="4"/>
        <v>17.669784780392423</v>
      </c>
      <c r="P14" s="3">
        <f t="shared" si="5"/>
        <v>5.6593784951453799E-2</v>
      </c>
      <c r="Q14" s="3">
        <f>IF(ISNUMBER(P14),SUMIF(A:A,A14,P:P),"")</f>
        <v>1</v>
      </c>
      <c r="R14" s="3">
        <f t="shared" si="6"/>
        <v>5.6593784951453799E-2</v>
      </c>
      <c r="S14" s="7">
        <f t="shared" si="7"/>
        <v>17.669784780392423</v>
      </c>
    </row>
    <row r="15" spans="1:19" x14ac:dyDescent="0.3">
      <c r="A15" s="1">
        <v>8</v>
      </c>
      <c r="B15" s="5">
        <v>0.58680555555555558</v>
      </c>
      <c r="C15" s="1" t="s">
        <v>20</v>
      </c>
      <c r="D15" s="1">
        <v>4</v>
      </c>
      <c r="E15" s="1">
        <v>11</v>
      </c>
      <c r="F15" s="1" t="s">
        <v>37</v>
      </c>
      <c r="G15" s="1">
        <v>64.8</v>
      </c>
      <c r="H15" s="1">
        <f>1+COUNTIFS(A:A,A15,G:G,"&gt;"&amp;G15)</f>
        <v>1</v>
      </c>
      <c r="I15" s="2">
        <f>AVERAGEIF(A:A,A15,G:G)</f>
        <v>47.77000000000001</v>
      </c>
      <c r="J15" s="2">
        <f t="shared" ref="J15:J26" si="8">G15-I15</f>
        <v>17.029999999999987</v>
      </c>
      <c r="K15" s="2">
        <f t="shared" ref="K15:K26" si="9">90+J15</f>
        <v>107.02999999999999</v>
      </c>
      <c r="L15" s="2">
        <f t="shared" ref="L15:L26" si="10">EXP(0.06*K15)</f>
        <v>615.10931501310188</v>
      </c>
      <c r="M15" s="2">
        <f>SUMIF(A:A,A15,L:L)</f>
        <v>2982.6502776453613</v>
      </c>
      <c r="N15" s="3">
        <f t="shared" ref="N15:N26" si="11">L15/M15</f>
        <v>0.20622911094313642</v>
      </c>
      <c r="O15" s="6">
        <f t="shared" ref="O15:O26" si="12">1/N15</f>
        <v>4.8489759541063533</v>
      </c>
      <c r="P15" s="3">
        <f t="shared" ref="P15:P26" si="13">IF(O15&gt;21,"",N15)</f>
        <v>0.20622911094313642</v>
      </c>
      <c r="Q15" s="3">
        <f>IF(ISNUMBER(P15),SUMIF(A:A,A15,P:P),"")</f>
        <v>0.96925314416335595</v>
      </c>
      <c r="R15" s="3">
        <f t="shared" ref="R15:R26" si="14">IFERROR(P15*(1/Q15),"")</f>
        <v>0.2127711549712332</v>
      </c>
      <c r="S15" s="7">
        <f t="shared" ref="S15:S26" si="15">IFERROR(1/R15,"")</f>
        <v>4.6998851894900922</v>
      </c>
    </row>
    <row r="16" spans="1:19" x14ac:dyDescent="0.3">
      <c r="A16" s="1">
        <v>8</v>
      </c>
      <c r="B16" s="5">
        <v>0.58680555555555558</v>
      </c>
      <c r="C16" s="1" t="s">
        <v>20</v>
      </c>
      <c r="D16" s="1">
        <v>4</v>
      </c>
      <c r="E16" s="1">
        <v>10</v>
      </c>
      <c r="F16" s="1" t="s">
        <v>19</v>
      </c>
      <c r="G16" s="1">
        <v>56.17</v>
      </c>
      <c r="H16" s="1">
        <f>1+COUNTIFS(A:A,A16,G:G,"&gt;"&amp;G16)</f>
        <v>2</v>
      </c>
      <c r="I16" s="2">
        <f>AVERAGEIF(A:A,A16,G:G)</f>
        <v>47.77000000000001</v>
      </c>
      <c r="J16" s="2">
        <f t="shared" si="8"/>
        <v>8.3999999999999915</v>
      </c>
      <c r="K16" s="2">
        <f t="shared" si="9"/>
        <v>98.399999999999991</v>
      </c>
      <c r="L16" s="2">
        <f t="shared" si="10"/>
        <v>366.50054193416253</v>
      </c>
      <c r="M16" s="2">
        <f>SUMIF(A:A,A16,L:L)</f>
        <v>2982.6502776453613</v>
      </c>
      <c r="N16" s="3">
        <f t="shared" si="11"/>
        <v>0.1228774773499408</v>
      </c>
      <c r="O16" s="6">
        <f t="shared" si="12"/>
        <v>8.138187905275073</v>
      </c>
      <c r="P16" s="3">
        <f t="shared" si="13"/>
        <v>0.1228774773499408</v>
      </c>
      <c r="Q16" s="3">
        <f>IF(ISNUMBER(P16),SUMIF(A:A,A16,P:P),"")</f>
        <v>0.96925314416335595</v>
      </c>
      <c r="R16" s="3">
        <f t="shared" si="14"/>
        <v>0.12677542300469574</v>
      </c>
      <c r="S16" s="7">
        <f t="shared" si="15"/>
        <v>7.8879642149800606</v>
      </c>
    </row>
    <row r="17" spans="1:19" x14ac:dyDescent="0.3">
      <c r="A17" s="1">
        <v>8</v>
      </c>
      <c r="B17" s="5">
        <v>0.58680555555555558</v>
      </c>
      <c r="C17" s="1" t="s">
        <v>20</v>
      </c>
      <c r="D17" s="1">
        <v>4</v>
      </c>
      <c r="E17" s="1">
        <v>14</v>
      </c>
      <c r="F17" s="1" t="s">
        <v>39</v>
      </c>
      <c r="G17" s="1">
        <v>54.57</v>
      </c>
      <c r="H17" s="1">
        <f>1+COUNTIFS(A:A,A17,G:G,"&gt;"&amp;G17)</f>
        <v>3</v>
      </c>
      <c r="I17" s="2">
        <f>AVERAGEIF(A:A,A17,G:G)</f>
        <v>47.77000000000001</v>
      </c>
      <c r="J17" s="2">
        <f t="shared" si="8"/>
        <v>6.7999999999999901</v>
      </c>
      <c r="K17" s="2">
        <f t="shared" si="9"/>
        <v>96.799999999999983</v>
      </c>
      <c r="L17" s="2">
        <f t="shared" si="10"/>
        <v>332.95255421686647</v>
      </c>
      <c r="M17" s="2">
        <f>SUMIF(A:A,A17,L:L)</f>
        <v>2982.6502776453613</v>
      </c>
      <c r="N17" s="3">
        <f t="shared" si="11"/>
        <v>0.11162976655771868</v>
      </c>
      <c r="O17" s="6">
        <f t="shared" si="12"/>
        <v>8.9581841012177108</v>
      </c>
      <c r="P17" s="3">
        <f t="shared" si="13"/>
        <v>0.11162976655771868</v>
      </c>
      <c r="Q17" s="3">
        <f>IF(ISNUMBER(P17),SUMIF(A:A,A17,P:P),"")</f>
        <v>0.96925314416335595</v>
      </c>
      <c r="R17" s="3">
        <f t="shared" si="14"/>
        <v>0.11517090992165493</v>
      </c>
      <c r="S17" s="7">
        <f t="shared" si="15"/>
        <v>8.6827481060994529</v>
      </c>
    </row>
    <row r="18" spans="1:19" x14ac:dyDescent="0.3">
      <c r="A18" s="1">
        <v>8</v>
      </c>
      <c r="B18" s="5">
        <v>0.58680555555555558</v>
      </c>
      <c r="C18" s="1" t="s">
        <v>20</v>
      </c>
      <c r="D18" s="1">
        <v>4</v>
      </c>
      <c r="E18" s="1">
        <v>2</v>
      </c>
      <c r="F18" s="1" t="s">
        <v>30</v>
      </c>
      <c r="G18" s="1">
        <v>48.98</v>
      </c>
      <c r="H18" s="1">
        <f>1+COUNTIFS(A:A,A18,G:G,"&gt;"&amp;G18)</f>
        <v>4</v>
      </c>
      <c r="I18" s="2">
        <f>AVERAGEIF(A:A,A18,G:G)</f>
        <v>47.77000000000001</v>
      </c>
      <c r="J18" s="2">
        <f t="shared" si="8"/>
        <v>1.2099999999999866</v>
      </c>
      <c r="K18" s="2">
        <f t="shared" si="9"/>
        <v>91.20999999999998</v>
      </c>
      <c r="L18" s="2">
        <f t="shared" si="10"/>
        <v>238.07839257384933</v>
      </c>
      <c r="M18" s="2">
        <f>SUMIF(A:A,A18,L:L)</f>
        <v>2982.6502776453613</v>
      </c>
      <c r="N18" s="3">
        <f t="shared" si="11"/>
        <v>7.982108876733586E-2</v>
      </c>
      <c r="O18" s="6">
        <f t="shared" si="12"/>
        <v>12.528017538257595</v>
      </c>
      <c r="P18" s="3">
        <f t="shared" si="13"/>
        <v>7.982108876733586E-2</v>
      </c>
      <c r="Q18" s="3">
        <f>IF(ISNUMBER(P18),SUMIF(A:A,A18,P:P),"")</f>
        <v>0.96925314416335595</v>
      </c>
      <c r="R18" s="3">
        <f t="shared" si="14"/>
        <v>8.235319044152925E-2</v>
      </c>
      <c r="S18" s="7">
        <f t="shared" si="15"/>
        <v>12.142820389089842</v>
      </c>
    </row>
    <row r="19" spans="1:19" x14ac:dyDescent="0.3">
      <c r="A19" s="1">
        <v>8</v>
      </c>
      <c r="B19" s="5">
        <v>0.58680555555555558</v>
      </c>
      <c r="C19" s="1" t="s">
        <v>20</v>
      </c>
      <c r="D19" s="1">
        <v>4</v>
      </c>
      <c r="E19" s="1">
        <v>12</v>
      </c>
      <c r="F19" s="1" t="s">
        <v>38</v>
      </c>
      <c r="G19" s="1">
        <v>48.07</v>
      </c>
      <c r="H19" s="1">
        <f>1+COUNTIFS(A:A,A19,G:G,"&gt;"&amp;G19)</f>
        <v>5</v>
      </c>
      <c r="I19" s="2">
        <f>AVERAGEIF(A:A,A19,G:G)</f>
        <v>47.77000000000001</v>
      </c>
      <c r="J19" s="2">
        <f t="shared" si="8"/>
        <v>0.29999999999999005</v>
      </c>
      <c r="K19" s="2">
        <f t="shared" si="9"/>
        <v>90.299999999999983</v>
      </c>
      <c r="L19" s="2">
        <f t="shared" si="10"/>
        <v>225.42781571425223</v>
      </c>
      <c r="M19" s="2">
        <f>SUMIF(A:A,A19,L:L)</f>
        <v>2982.6502776453613</v>
      </c>
      <c r="N19" s="3">
        <f t="shared" si="11"/>
        <v>7.5579700846528722E-2</v>
      </c>
      <c r="O19" s="6">
        <f t="shared" si="12"/>
        <v>13.231065865563409</v>
      </c>
      <c r="P19" s="3">
        <f t="shared" si="13"/>
        <v>7.5579700846528722E-2</v>
      </c>
      <c r="Q19" s="3">
        <f>IF(ISNUMBER(P19),SUMIF(A:A,A19,P:P),"")</f>
        <v>0.96925314416335595</v>
      </c>
      <c r="R19" s="3">
        <f t="shared" si="14"/>
        <v>7.7977256304665316E-2</v>
      </c>
      <c r="S19" s="7">
        <f t="shared" si="15"/>
        <v>12.824252190829787</v>
      </c>
    </row>
    <row r="20" spans="1:19" x14ac:dyDescent="0.3">
      <c r="A20" s="1">
        <v>8</v>
      </c>
      <c r="B20" s="5">
        <v>0.58680555555555558</v>
      </c>
      <c r="C20" s="1" t="s">
        <v>20</v>
      </c>
      <c r="D20" s="1">
        <v>4</v>
      </c>
      <c r="E20" s="1">
        <v>6</v>
      </c>
      <c r="F20" s="1" t="s">
        <v>34</v>
      </c>
      <c r="G20" s="1">
        <v>47.98</v>
      </c>
      <c r="H20" s="1">
        <f>1+COUNTIFS(A:A,A20,G:G,"&gt;"&amp;G20)</f>
        <v>6</v>
      </c>
      <c r="I20" s="2">
        <f>AVERAGEIF(A:A,A20,G:G)</f>
        <v>47.77000000000001</v>
      </c>
      <c r="J20" s="2">
        <f t="shared" si="8"/>
        <v>0.20999999999998664</v>
      </c>
      <c r="K20" s="2">
        <f t="shared" si="9"/>
        <v>90.20999999999998</v>
      </c>
      <c r="L20" s="2">
        <f t="shared" si="10"/>
        <v>224.21378633879897</v>
      </c>
      <c r="M20" s="2">
        <f>SUMIF(A:A,A20,L:L)</f>
        <v>2982.6502776453613</v>
      </c>
      <c r="N20" s="3">
        <f t="shared" si="11"/>
        <v>7.5172670433157007E-2</v>
      </c>
      <c r="O20" s="6">
        <f t="shared" si="12"/>
        <v>13.302706877883136</v>
      </c>
      <c r="P20" s="3">
        <f t="shared" si="13"/>
        <v>7.5172670433157007E-2</v>
      </c>
      <c r="Q20" s="3">
        <f>IF(ISNUMBER(P20),SUMIF(A:A,A20,P:P),"")</f>
        <v>0.96925314416335595</v>
      </c>
      <c r="R20" s="3">
        <f t="shared" si="14"/>
        <v>7.7557313985341644E-2</v>
      </c>
      <c r="S20" s="7">
        <f t="shared" si="15"/>
        <v>12.89369046727173</v>
      </c>
    </row>
    <row r="21" spans="1:19" x14ac:dyDescent="0.3">
      <c r="A21" s="1">
        <v>8</v>
      </c>
      <c r="B21" s="5">
        <v>0.58680555555555558</v>
      </c>
      <c r="C21" s="1" t="s">
        <v>20</v>
      </c>
      <c r="D21" s="1">
        <v>4</v>
      </c>
      <c r="E21" s="1">
        <v>4</v>
      </c>
      <c r="F21" s="1" t="s">
        <v>32</v>
      </c>
      <c r="G21" s="1">
        <v>47.35</v>
      </c>
      <c r="H21" s="1">
        <f>1+COUNTIFS(A:A,A21,G:G,"&gt;"&amp;G21)</f>
        <v>7</v>
      </c>
      <c r="I21" s="2">
        <f>AVERAGEIF(A:A,A21,G:G)</f>
        <v>47.77000000000001</v>
      </c>
      <c r="J21" s="2">
        <f t="shared" si="8"/>
        <v>-0.42000000000000881</v>
      </c>
      <c r="K21" s="2">
        <f t="shared" si="9"/>
        <v>89.579999999999984</v>
      </c>
      <c r="L21" s="2">
        <f t="shared" si="10"/>
        <v>215.89668865466126</v>
      </c>
      <c r="M21" s="2">
        <f>SUMIF(A:A,A21,L:L)</f>
        <v>2982.6502776453613</v>
      </c>
      <c r="N21" s="3">
        <f t="shared" si="11"/>
        <v>7.2384178015365536E-2</v>
      </c>
      <c r="O21" s="6">
        <f t="shared" si="12"/>
        <v>13.815173804801962</v>
      </c>
      <c r="P21" s="3">
        <f t="shared" si="13"/>
        <v>7.2384178015365536E-2</v>
      </c>
      <c r="Q21" s="3">
        <f>IF(ISNUMBER(P21),SUMIF(A:A,A21,P:P),"")</f>
        <v>0.96925314416335595</v>
      </c>
      <c r="R21" s="3">
        <f t="shared" si="14"/>
        <v>7.4680364413825473E-2</v>
      </c>
      <c r="S21" s="7">
        <f t="shared" si="15"/>
        <v>13.390400647467533</v>
      </c>
    </row>
    <row r="22" spans="1:19" x14ac:dyDescent="0.3">
      <c r="A22" s="1">
        <v>8</v>
      </c>
      <c r="B22" s="5">
        <v>0.58680555555555558</v>
      </c>
      <c r="C22" s="1" t="s">
        <v>20</v>
      </c>
      <c r="D22" s="1">
        <v>4</v>
      </c>
      <c r="E22" s="1">
        <v>1</v>
      </c>
      <c r="F22" s="1" t="s">
        <v>29</v>
      </c>
      <c r="G22" s="1">
        <v>45.88</v>
      </c>
      <c r="H22" s="1">
        <f>1+COUNTIFS(A:A,A22,G:G,"&gt;"&amp;G22)</f>
        <v>8</v>
      </c>
      <c r="I22" s="2">
        <f>AVERAGEIF(A:A,A22,G:G)</f>
        <v>47.77000000000001</v>
      </c>
      <c r="J22" s="2">
        <f t="shared" si="8"/>
        <v>-1.8900000000000077</v>
      </c>
      <c r="K22" s="2">
        <f t="shared" si="9"/>
        <v>88.109999999999985</v>
      </c>
      <c r="L22" s="2">
        <f t="shared" si="10"/>
        <v>197.67020288980993</v>
      </c>
      <c r="M22" s="2">
        <f>SUMIF(A:A,A22,L:L)</f>
        <v>2982.6502776453613</v>
      </c>
      <c r="N22" s="3">
        <f t="shared" si="11"/>
        <v>6.6273342326227974E-2</v>
      </c>
      <c r="O22" s="6">
        <f t="shared" si="12"/>
        <v>15.089023201478787</v>
      </c>
      <c r="P22" s="3">
        <f t="shared" si="13"/>
        <v>6.6273342326227974E-2</v>
      </c>
      <c r="Q22" s="3">
        <f>IF(ISNUMBER(P22),SUMIF(A:A,A22,P:P),"")</f>
        <v>0.96925314416335595</v>
      </c>
      <c r="R22" s="3">
        <f t="shared" si="14"/>
        <v>6.8375679486120292E-2</v>
      </c>
      <c r="S22" s="7">
        <f t="shared" si="15"/>
        <v>14.625083180387142</v>
      </c>
    </row>
    <row r="23" spans="1:19" x14ac:dyDescent="0.3">
      <c r="A23" s="1">
        <v>8</v>
      </c>
      <c r="B23" s="5">
        <v>0.58680555555555558</v>
      </c>
      <c r="C23" s="1" t="s">
        <v>20</v>
      </c>
      <c r="D23" s="1">
        <v>4</v>
      </c>
      <c r="E23" s="1">
        <v>8</v>
      </c>
      <c r="F23" s="1" t="s">
        <v>35</v>
      </c>
      <c r="G23" s="1">
        <v>44.16</v>
      </c>
      <c r="H23" s="1">
        <f>1+COUNTIFS(A:A,A23,G:G,"&gt;"&amp;G23)</f>
        <v>9</v>
      </c>
      <c r="I23" s="2">
        <f>AVERAGEIF(A:A,A23,G:G)</f>
        <v>47.77000000000001</v>
      </c>
      <c r="J23" s="2">
        <f t="shared" si="8"/>
        <v>-3.6100000000000136</v>
      </c>
      <c r="K23" s="2">
        <f t="shared" si="9"/>
        <v>86.389999999999986</v>
      </c>
      <c r="L23" s="2">
        <f t="shared" si="10"/>
        <v>178.28796072232012</v>
      </c>
      <c r="M23" s="2">
        <f>SUMIF(A:A,A23,L:L)</f>
        <v>2982.6502776453613</v>
      </c>
      <c r="N23" s="3">
        <f t="shared" si="11"/>
        <v>5.9775013536977152E-2</v>
      </c>
      <c r="O23" s="6">
        <f t="shared" si="12"/>
        <v>16.729398135249181</v>
      </c>
      <c r="P23" s="3">
        <f t="shared" si="13"/>
        <v>5.9775013536977152E-2</v>
      </c>
      <c r="Q23" s="3">
        <f>IF(ISNUMBER(P23),SUMIF(A:A,A23,P:P),"")</f>
        <v>0.96925314416335595</v>
      </c>
      <c r="R23" s="3">
        <f t="shared" si="14"/>
        <v>6.1671209319185655E-2</v>
      </c>
      <c r="S23" s="7">
        <f t="shared" si="15"/>
        <v>16.215021742550849</v>
      </c>
    </row>
    <row r="24" spans="1:19" x14ac:dyDescent="0.3">
      <c r="A24" s="1">
        <v>8</v>
      </c>
      <c r="B24" s="5">
        <v>0.58680555555555558</v>
      </c>
      <c r="C24" s="1" t="s">
        <v>20</v>
      </c>
      <c r="D24" s="1">
        <v>4</v>
      </c>
      <c r="E24" s="1">
        <v>3</v>
      </c>
      <c r="F24" s="1" t="s">
        <v>31</v>
      </c>
      <c r="G24" s="1">
        <v>41.37</v>
      </c>
      <c r="H24" s="1">
        <f>1+COUNTIFS(A:A,A24,G:G,"&gt;"&amp;G24)</f>
        <v>10</v>
      </c>
      <c r="I24" s="2">
        <f>AVERAGEIF(A:A,A24,G:G)</f>
        <v>47.77000000000001</v>
      </c>
      <c r="J24" s="2">
        <f t="shared" si="8"/>
        <v>-6.4000000000000128</v>
      </c>
      <c r="K24" s="2">
        <f t="shared" si="9"/>
        <v>83.6</v>
      </c>
      <c r="L24" s="2">
        <f t="shared" si="10"/>
        <v>150.80686825586662</v>
      </c>
      <c r="M24" s="2">
        <f>SUMIF(A:A,A24,L:L)</f>
        <v>2982.6502776453613</v>
      </c>
      <c r="N24" s="3">
        <f t="shared" si="11"/>
        <v>5.0561364631364146E-2</v>
      </c>
      <c r="O24" s="6">
        <f t="shared" si="12"/>
        <v>19.777947199227324</v>
      </c>
      <c r="P24" s="3">
        <f t="shared" si="13"/>
        <v>5.0561364631364146E-2</v>
      </c>
      <c r="Q24" s="3">
        <f>IF(ISNUMBER(P24),SUMIF(A:A,A24,P:P),"")</f>
        <v>0.96925314416335595</v>
      </c>
      <c r="R24" s="3">
        <f t="shared" si="14"/>
        <v>5.2165283069582326E-2</v>
      </c>
      <c r="S24" s="7">
        <f t="shared" si="15"/>
        <v>19.169837507947921</v>
      </c>
    </row>
    <row r="25" spans="1:19" x14ac:dyDescent="0.3">
      <c r="A25" s="1">
        <v>8</v>
      </c>
      <c r="B25" s="5">
        <v>0.58680555555555558</v>
      </c>
      <c r="C25" s="1" t="s">
        <v>20</v>
      </c>
      <c r="D25" s="1">
        <v>4</v>
      </c>
      <c r="E25" s="1">
        <v>5</v>
      </c>
      <c r="F25" s="1" t="s">
        <v>33</v>
      </c>
      <c r="G25" s="1">
        <v>40.83</v>
      </c>
      <c r="H25" s="1">
        <f>1+COUNTIFS(A:A,A25,G:G,"&gt;"&amp;G25)</f>
        <v>11</v>
      </c>
      <c r="I25" s="2">
        <f>AVERAGEIF(A:A,A25,G:G)</f>
        <v>47.77000000000001</v>
      </c>
      <c r="J25" s="2">
        <f t="shared" si="8"/>
        <v>-6.9400000000000119</v>
      </c>
      <c r="K25" s="2">
        <f t="shared" si="9"/>
        <v>83.059999999999988</v>
      </c>
      <c r="L25" s="2">
        <f t="shared" si="10"/>
        <v>145.99903323378359</v>
      </c>
      <c r="M25" s="2">
        <f>SUMIF(A:A,A25,L:L)</f>
        <v>2982.6502776453613</v>
      </c>
      <c r="N25" s="3">
        <f t="shared" si="11"/>
        <v>4.8949430755603644E-2</v>
      </c>
      <c r="O25" s="6">
        <f t="shared" si="12"/>
        <v>20.429246766787411</v>
      </c>
      <c r="P25" s="3">
        <f t="shared" si="13"/>
        <v>4.8949430755603644E-2</v>
      </c>
      <c r="Q25" s="3">
        <f>IF(ISNUMBER(P25),SUMIF(A:A,A25,P:P),"")</f>
        <v>0.96925314416335595</v>
      </c>
      <c r="R25" s="3">
        <f t="shared" si="14"/>
        <v>5.0502215082166201E-2</v>
      </c>
      <c r="S25" s="7">
        <f t="shared" si="15"/>
        <v>19.801111661597773</v>
      </c>
    </row>
    <row r="26" spans="1:19" x14ac:dyDescent="0.3">
      <c r="A26" s="1">
        <v>8</v>
      </c>
      <c r="B26" s="5">
        <v>0.58680555555555558</v>
      </c>
      <c r="C26" s="1" t="s">
        <v>20</v>
      </c>
      <c r="D26" s="1">
        <v>4</v>
      </c>
      <c r="E26" s="1">
        <v>9</v>
      </c>
      <c r="F26" s="1" t="s">
        <v>36</v>
      </c>
      <c r="G26" s="1">
        <v>33.08</v>
      </c>
      <c r="H26" s="1">
        <f>1+COUNTIFS(A:A,A26,G:G,"&gt;"&amp;G26)</f>
        <v>12</v>
      </c>
      <c r="I26" s="2">
        <f>AVERAGEIF(A:A,A26,G:G)</f>
        <v>47.77000000000001</v>
      </c>
      <c r="J26" s="2">
        <f t="shared" si="8"/>
        <v>-14.690000000000012</v>
      </c>
      <c r="K26" s="2">
        <f t="shared" si="9"/>
        <v>75.309999999999988</v>
      </c>
      <c r="L26" s="2">
        <f t="shared" si="10"/>
        <v>91.707118097888525</v>
      </c>
      <c r="M26" s="2">
        <f>SUMIF(A:A,A26,L:L)</f>
        <v>2982.6502776453613</v>
      </c>
      <c r="N26" s="3">
        <f t="shared" si="11"/>
        <v>3.0746855836644136E-2</v>
      </c>
      <c r="O26" s="6">
        <f t="shared" si="12"/>
        <v>32.523650721001495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>
        <v>15</v>
      </c>
      <c r="B27" s="5">
        <v>0.63888888888888895</v>
      </c>
      <c r="C27" s="1" t="s">
        <v>20</v>
      </c>
      <c r="D27" s="1">
        <v>6</v>
      </c>
      <c r="E27" s="1">
        <v>10</v>
      </c>
      <c r="F27" s="1" t="s">
        <v>49</v>
      </c>
      <c r="G27" s="1">
        <v>70.78</v>
      </c>
      <c r="H27" s="1">
        <f>1+COUNTIFS(A:A,A27,G:G,"&gt;"&amp;G27)</f>
        <v>1</v>
      </c>
      <c r="I27" s="2">
        <f>AVERAGEIF(A:A,A27,G:G)</f>
        <v>49.4925</v>
      </c>
      <c r="J27" s="2">
        <f t="shared" ref="J27:J38" si="16">G27-I27</f>
        <v>21.287500000000001</v>
      </c>
      <c r="K27" s="2">
        <f t="shared" ref="K27:K38" si="17">90+J27</f>
        <v>111.28749999999999</v>
      </c>
      <c r="L27" s="2">
        <f t="shared" ref="L27:L38" si="18">EXP(0.06*K27)</f>
        <v>794.13224278124176</v>
      </c>
      <c r="M27" s="2">
        <f>SUMIF(A:A,A27,L:L)</f>
        <v>3332.3463242607513</v>
      </c>
      <c r="N27" s="3">
        <f t="shared" ref="N27:N38" si="19">L27/M27</f>
        <v>0.23831023714421767</v>
      </c>
      <c r="O27" s="6">
        <f t="shared" ref="O27:O38" si="20">1/N27</f>
        <v>4.1962108383738137</v>
      </c>
      <c r="P27" s="3">
        <f t="shared" ref="P27:P38" si="21">IF(O27&gt;21,"",N27)</f>
        <v>0.23831023714421767</v>
      </c>
      <c r="Q27" s="3">
        <f>IF(ISNUMBER(P27),SUMIF(A:A,A27,P:P),"")</f>
        <v>0.910636008804113</v>
      </c>
      <c r="R27" s="3">
        <f t="shared" ref="R27:R38" si="22">IFERROR(P27*(1/Q27),"")</f>
        <v>0.26169647898854459</v>
      </c>
      <c r="S27" s="7">
        <f t="shared" ref="S27:S38" si="23">IFERROR(1/R27,"")</f>
        <v>3.8212206899572907</v>
      </c>
    </row>
    <row r="28" spans="1:19" x14ac:dyDescent="0.3">
      <c r="A28" s="1">
        <v>15</v>
      </c>
      <c r="B28" s="5">
        <v>0.63888888888888895</v>
      </c>
      <c r="C28" s="1" t="s">
        <v>20</v>
      </c>
      <c r="D28" s="1">
        <v>6</v>
      </c>
      <c r="E28" s="1">
        <v>2</v>
      </c>
      <c r="F28" s="1" t="s">
        <v>41</v>
      </c>
      <c r="G28" s="1">
        <v>63.17</v>
      </c>
      <c r="H28" s="1">
        <f>1+COUNTIFS(A:A,A28,G:G,"&gt;"&amp;G28)</f>
        <v>2</v>
      </c>
      <c r="I28" s="2">
        <f>AVERAGEIF(A:A,A28,G:G)</f>
        <v>49.4925</v>
      </c>
      <c r="J28" s="2">
        <f t="shared" si="16"/>
        <v>13.677500000000002</v>
      </c>
      <c r="K28" s="2">
        <f t="shared" si="17"/>
        <v>103.67750000000001</v>
      </c>
      <c r="L28" s="2">
        <f t="shared" si="18"/>
        <v>503.03009534012278</v>
      </c>
      <c r="M28" s="2">
        <f>SUMIF(A:A,A28,L:L)</f>
        <v>3332.3463242607513</v>
      </c>
      <c r="N28" s="3">
        <f t="shared" si="19"/>
        <v>0.15095372641128924</v>
      </c>
      <c r="O28" s="6">
        <f t="shared" si="20"/>
        <v>6.6245466327568181</v>
      </c>
      <c r="P28" s="3">
        <f t="shared" si="21"/>
        <v>0.15095372641128924</v>
      </c>
      <c r="Q28" s="3">
        <f>IF(ISNUMBER(P28),SUMIF(A:A,A28,P:P),"")</f>
        <v>0.910636008804113</v>
      </c>
      <c r="R28" s="3">
        <f t="shared" si="22"/>
        <v>0.1657673592432703</v>
      </c>
      <c r="S28" s="7">
        <f t="shared" si="23"/>
        <v>6.0325507057903938</v>
      </c>
    </row>
    <row r="29" spans="1:19" x14ac:dyDescent="0.3">
      <c r="A29" s="1">
        <v>15</v>
      </c>
      <c r="B29" s="5">
        <v>0.63888888888888895</v>
      </c>
      <c r="C29" s="1" t="s">
        <v>20</v>
      </c>
      <c r="D29" s="1">
        <v>6</v>
      </c>
      <c r="E29" s="1">
        <v>1</v>
      </c>
      <c r="F29" s="1" t="s">
        <v>40</v>
      </c>
      <c r="G29" s="1">
        <v>57.98</v>
      </c>
      <c r="H29" s="1">
        <f>1+COUNTIFS(A:A,A29,G:G,"&gt;"&amp;G29)</f>
        <v>3</v>
      </c>
      <c r="I29" s="2">
        <f>AVERAGEIF(A:A,A29,G:G)</f>
        <v>49.4925</v>
      </c>
      <c r="J29" s="2">
        <f t="shared" si="16"/>
        <v>8.4874999999999972</v>
      </c>
      <c r="K29" s="2">
        <f t="shared" si="17"/>
        <v>98.487499999999997</v>
      </c>
      <c r="L29" s="2">
        <f t="shared" si="18"/>
        <v>368.42972946548605</v>
      </c>
      <c r="M29" s="2">
        <f>SUMIF(A:A,A29,L:L)</f>
        <v>3332.3463242607513</v>
      </c>
      <c r="N29" s="3">
        <f t="shared" si="19"/>
        <v>0.11056165644704369</v>
      </c>
      <c r="O29" s="6">
        <f t="shared" si="20"/>
        <v>9.0447270069526802</v>
      </c>
      <c r="P29" s="3">
        <f t="shared" si="21"/>
        <v>0.11056165644704369</v>
      </c>
      <c r="Q29" s="3">
        <f>IF(ISNUMBER(P29),SUMIF(A:A,A29,P:P),"")</f>
        <v>0.910636008804113</v>
      </c>
      <c r="R29" s="3">
        <f t="shared" si="22"/>
        <v>0.12141146998155508</v>
      </c>
      <c r="S29" s="7">
        <f t="shared" si="23"/>
        <v>8.2364541023341591</v>
      </c>
    </row>
    <row r="30" spans="1:19" x14ac:dyDescent="0.3">
      <c r="A30" s="1">
        <v>15</v>
      </c>
      <c r="B30" s="5">
        <v>0.63888888888888895</v>
      </c>
      <c r="C30" s="1" t="s">
        <v>20</v>
      </c>
      <c r="D30" s="1">
        <v>6</v>
      </c>
      <c r="E30" s="1">
        <v>4</v>
      </c>
      <c r="F30" s="1" t="s">
        <v>43</v>
      </c>
      <c r="G30" s="1">
        <v>57.46</v>
      </c>
      <c r="H30" s="1">
        <f>1+COUNTIFS(A:A,A30,G:G,"&gt;"&amp;G30)</f>
        <v>4</v>
      </c>
      <c r="I30" s="2">
        <f>AVERAGEIF(A:A,A30,G:G)</f>
        <v>49.4925</v>
      </c>
      <c r="J30" s="2">
        <f t="shared" si="16"/>
        <v>7.9675000000000011</v>
      </c>
      <c r="K30" s="2">
        <f t="shared" si="17"/>
        <v>97.967500000000001</v>
      </c>
      <c r="L30" s="2">
        <f t="shared" si="18"/>
        <v>357.11219353037148</v>
      </c>
      <c r="M30" s="2">
        <f>SUMIF(A:A,A30,L:L)</f>
        <v>3332.3463242607513</v>
      </c>
      <c r="N30" s="3">
        <f t="shared" si="19"/>
        <v>0.10716539002277722</v>
      </c>
      <c r="O30" s="6">
        <f t="shared" si="20"/>
        <v>9.3313708818440109</v>
      </c>
      <c r="P30" s="3">
        <f t="shared" si="21"/>
        <v>0.10716539002277722</v>
      </c>
      <c r="Q30" s="3">
        <f>IF(ISNUMBER(P30),SUMIF(A:A,A30,P:P),"")</f>
        <v>0.910636008804113</v>
      </c>
      <c r="R30" s="3">
        <f t="shared" si="22"/>
        <v>0.11768191570143542</v>
      </c>
      <c r="S30" s="7">
        <f t="shared" si="23"/>
        <v>8.4974823365133449</v>
      </c>
    </row>
    <row r="31" spans="1:19" x14ac:dyDescent="0.3">
      <c r="A31" s="1">
        <v>15</v>
      </c>
      <c r="B31" s="5">
        <v>0.63888888888888895</v>
      </c>
      <c r="C31" s="1" t="s">
        <v>20</v>
      </c>
      <c r="D31" s="1">
        <v>6</v>
      </c>
      <c r="E31" s="1">
        <v>6</v>
      </c>
      <c r="F31" s="1" t="s">
        <v>45</v>
      </c>
      <c r="G31" s="1">
        <v>52.68</v>
      </c>
      <c r="H31" s="1">
        <f>1+COUNTIFS(A:A,A31,G:G,"&gt;"&amp;G31)</f>
        <v>5</v>
      </c>
      <c r="I31" s="2">
        <f>AVERAGEIF(A:A,A31,G:G)</f>
        <v>49.4925</v>
      </c>
      <c r="J31" s="2">
        <f t="shared" si="16"/>
        <v>3.1875</v>
      </c>
      <c r="K31" s="2">
        <f t="shared" si="17"/>
        <v>93.1875</v>
      </c>
      <c r="L31" s="2">
        <f t="shared" si="18"/>
        <v>268.0704984939228</v>
      </c>
      <c r="M31" s="2">
        <f>SUMIF(A:A,A31,L:L)</f>
        <v>3332.3463242607513</v>
      </c>
      <c r="N31" s="3">
        <f t="shared" si="19"/>
        <v>8.0444969522605561E-2</v>
      </c>
      <c r="O31" s="6">
        <f t="shared" si="20"/>
        <v>12.430858087639569</v>
      </c>
      <c r="P31" s="3">
        <f t="shared" si="21"/>
        <v>8.0444969522605561E-2</v>
      </c>
      <c r="Q31" s="3">
        <f>IF(ISNUMBER(P31),SUMIF(A:A,A31,P:P),"")</f>
        <v>0.910636008804113</v>
      </c>
      <c r="R31" s="3">
        <f t="shared" si="22"/>
        <v>8.8339324104094466E-2</v>
      </c>
      <c r="S31" s="7">
        <f t="shared" si="23"/>
        <v>11.319986994938427</v>
      </c>
    </row>
    <row r="32" spans="1:19" x14ac:dyDescent="0.3">
      <c r="A32" s="1">
        <v>15</v>
      </c>
      <c r="B32" s="5">
        <v>0.63888888888888895</v>
      </c>
      <c r="C32" s="1" t="s">
        <v>20</v>
      </c>
      <c r="D32" s="1">
        <v>6</v>
      </c>
      <c r="E32" s="1">
        <v>11</v>
      </c>
      <c r="F32" s="1" t="s">
        <v>50</v>
      </c>
      <c r="G32" s="1">
        <v>47.41</v>
      </c>
      <c r="H32" s="1">
        <f>1+COUNTIFS(A:A,A32,G:G,"&gt;"&amp;G32)</f>
        <v>6</v>
      </c>
      <c r="I32" s="2">
        <f>AVERAGEIF(A:A,A32,G:G)</f>
        <v>49.4925</v>
      </c>
      <c r="J32" s="2">
        <f t="shared" si="16"/>
        <v>-2.0825000000000031</v>
      </c>
      <c r="K32" s="2">
        <f t="shared" si="17"/>
        <v>87.91749999999999</v>
      </c>
      <c r="L32" s="2">
        <f t="shared" si="18"/>
        <v>195.40024628061855</v>
      </c>
      <c r="M32" s="2">
        <f>SUMIF(A:A,A32,L:L)</f>
        <v>3332.3463242607513</v>
      </c>
      <c r="N32" s="3">
        <f t="shared" si="19"/>
        <v>5.8637436588757377E-2</v>
      </c>
      <c r="O32" s="6">
        <f t="shared" si="20"/>
        <v>17.053951505644964</v>
      </c>
      <c r="P32" s="3">
        <f t="shared" si="21"/>
        <v>5.8637436588757377E-2</v>
      </c>
      <c r="Q32" s="3">
        <f>IF(ISNUMBER(P32),SUMIF(A:A,A32,P:P),"")</f>
        <v>0.910636008804113</v>
      </c>
      <c r="R32" s="3">
        <f t="shared" si="22"/>
        <v>6.4391739423705227E-2</v>
      </c>
      <c r="S32" s="7">
        <f t="shared" si="23"/>
        <v>15.529942333439422</v>
      </c>
    </row>
    <row r="33" spans="1:19" x14ac:dyDescent="0.3">
      <c r="A33" s="1">
        <v>15</v>
      </c>
      <c r="B33" s="5">
        <v>0.63888888888888895</v>
      </c>
      <c r="C33" s="1" t="s">
        <v>20</v>
      </c>
      <c r="D33" s="1">
        <v>6</v>
      </c>
      <c r="E33" s="1">
        <v>7</v>
      </c>
      <c r="F33" s="1" t="s">
        <v>46</v>
      </c>
      <c r="G33" s="1">
        <v>47.34</v>
      </c>
      <c r="H33" s="1">
        <f>1+COUNTIFS(A:A,A33,G:G,"&gt;"&amp;G33)</f>
        <v>7</v>
      </c>
      <c r="I33" s="2">
        <f>AVERAGEIF(A:A,A33,G:G)</f>
        <v>49.4925</v>
      </c>
      <c r="J33" s="2">
        <f t="shared" si="16"/>
        <v>-2.1524999999999963</v>
      </c>
      <c r="K33" s="2">
        <f t="shared" si="17"/>
        <v>87.847499999999997</v>
      </c>
      <c r="L33" s="2">
        <f t="shared" si="18"/>
        <v>194.58128626614121</v>
      </c>
      <c r="M33" s="2">
        <f>SUMIF(A:A,A33,L:L)</f>
        <v>3332.3463242607513</v>
      </c>
      <c r="N33" s="3">
        <f t="shared" si="19"/>
        <v>5.839167581397986E-2</v>
      </c>
      <c r="O33" s="6">
        <f t="shared" si="20"/>
        <v>17.125728728624445</v>
      </c>
      <c r="P33" s="3">
        <f t="shared" si="21"/>
        <v>5.839167581397986E-2</v>
      </c>
      <c r="Q33" s="3">
        <f>IF(ISNUMBER(P33),SUMIF(A:A,A33,P:P),"")</f>
        <v>0.910636008804113</v>
      </c>
      <c r="R33" s="3">
        <f t="shared" si="22"/>
        <v>6.4121861258992344E-2</v>
      </c>
      <c r="S33" s="7">
        <f t="shared" si="23"/>
        <v>15.595305257296499</v>
      </c>
    </row>
    <row r="34" spans="1:19" x14ac:dyDescent="0.3">
      <c r="A34" s="1">
        <v>15</v>
      </c>
      <c r="B34" s="5">
        <v>0.63888888888888895</v>
      </c>
      <c r="C34" s="1" t="s">
        <v>20</v>
      </c>
      <c r="D34" s="1">
        <v>6</v>
      </c>
      <c r="E34" s="1">
        <v>8</v>
      </c>
      <c r="F34" s="1" t="s">
        <v>47</v>
      </c>
      <c r="G34" s="1">
        <v>47.28</v>
      </c>
      <c r="H34" s="1">
        <f>1+COUNTIFS(A:A,A34,G:G,"&gt;"&amp;G34)</f>
        <v>8</v>
      </c>
      <c r="I34" s="2">
        <f>AVERAGEIF(A:A,A34,G:G)</f>
        <v>49.4925</v>
      </c>
      <c r="J34" s="2">
        <f t="shared" si="16"/>
        <v>-2.2124999999999986</v>
      </c>
      <c r="K34" s="2">
        <f t="shared" si="17"/>
        <v>87.787499999999994</v>
      </c>
      <c r="L34" s="2">
        <f t="shared" si="18"/>
        <v>193.8820530106149</v>
      </c>
      <c r="M34" s="2">
        <f>SUMIF(A:A,A34,L:L)</f>
        <v>3332.3463242607513</v>
      </c>
      <c r="N34" s="3">
        <f t="shared" si="19"/>
        <v>5.8181843705463518E-2</v>
      </c>
      <c r="O34" s="6">
        <f t="shared" si="20"/>
        <v>17.18749246005925</v>
      </c>
      <c r="P34" s="3">
        <f t="shared" si="21"/>
        <v>5.8181843705463518E-2</v>
      </c>
      <c r="Q34" s="3">
        <f>IF(ISNUMBER(P34),SUMIF(A:A,A34,P:P),"")</f>
        <v>0.910636008804113</v>
      </c>
      <c r="R34" s="3">
        <f t="shared" si="22"/>
        <v>6.3891437569957799E-2</v>
      </c>
      <c r="S34" s="7">
        <f t="shared" si="23"/>
        <v>15.651549535179139</v>
      </c>
    </row>
    <row r="35" spans="1:19" x14ac:dyDescent="0.3">
      <c r="A35" s="1">
        <v>15</v>
      </c>
      <c r="B35" s="5">
        <v>0.63888888888888895</v>
      </c>
      <c r="C35" s="1" t="s">
        <v>20</v>
      </c>
      <c r="D35" s="1">
        <v>6</v>
      </c>
      <c r="E35" s="1">
        <v>3</v>
      </c>
      <c r="F35" s="1" t="s">
        <v>42</v>
      </c>
      <c r="G35" s="1">
        <v>44.07</v>
      </c>
      <c r="H35" s="1">
        <f>1+COUNTIFS(A:A,A35,G:G,"&gt;"&amp;G35)</f>
        <v>9</v>
      </c>
      <c r="I35" s="2">
        <f>AVERAGEIF(A:A,A35,G:G)</f>
        <v>49.4925</v>
      </c>
      <c r="J35" s="2">
        <f t="shared" si="16"/>
        <v>-5.4224999999999994</v>
      </c>
      <c r="K35" s="2">
        <f t="shared" si="17"/>
        <v>84.577500000000001</v>
      </c>
      <c r="L35" s="2">
        <f t="shared" si="18"/>
        <v>159.91621150934745</v>
      </c>
      <c r="M35" s="2">
        <f>SUMIF(A:A,A35,L:L)</f>
        <v>3332.3463242607513</v>
      </c>
      <c r="N35" s="3">
        <f t="shared" si="19"/>
        <v>4.7989073147978789E-2</v>
      </c>
      <c r="O35" s="6">
        <f t="shared" si="20"/>
        <v>20.838076970488814</v>
      </c>
      <c r="P35" s="3">
        <f t="shared" si="21"/>
        <v>4.7989073147978789E-2</v>
      </c>
      <c r="Q35" s="3">
        <f>IF(ISNUMBER(P35),SUMIF(A:A,A35,P:P),"")</f>
        <v>0.910636008804113</v>
      </c>
      <c r="R35" s="3">
        <f t="shared" si="22"/>
        <v>5.2698413728444742E-2</v>
      </c>
      <c r="S35" s="7">
        <f t="shared" si="23"/>
        <v>18.975903243558836</v>
      </c>
    </row>
    <row r="36" spans="1:19" x14ac:dyDescent="0.3">
      <c r="A36" s="1">
        <v>15</v>
      </c>
      <c r="B36" s="5">
        <v>0.63888888888888895</v>
      </c>
      <c r="C36" s="1" t="s">
        <v>20</v>
      </c>
      <c r="D36" s="1">
        <v>6</v>
      </c>
      <c r="E36" s="1">
        <v>5</v>
      </c>
      <c r="F36" s="1" t="s">
        <v>44</v>
      </c>
      <c r="G36" s="1">
        <v>42.56</v>
      </c>
      <c r="H36" s="1">
        <f>1+COUNTIFS(A:A,A36,G:G,"&gt;"&amp;G36)</f>
        <v>10</v>
      </c>
      <c r="I36" s="2">
        <f>AVERAGEIF(A:A,A36,G:G)</f>
        <v>49.4925</v>
      </c>
      <c r="J36" s="2">
        <f t="shared" si="16"/>
        <v>-6.9324999999999974</v>
      </c>
      <c r="K36" s="2">
        <f t="shared" si="17"/>
        <v>83.067499999999995</v>
      </c>
      <c r="L36" s="2">
        <f t="shared" si="18"/>
        <v>146.06474758335861</v>
      </c>
      <c r="M36" s="2">
        <f>SUMIF(A:A,A36,L:L)</f>
        <v>3332.3463242607513</v>
      </c>
      <c r="N36" s="3">
        <f t="shared" si="19"/>
        <v>4.3832403168887812E-2</v>
      </c>
      <c r="O36" s="6">
        <f t="shared" si="20"/>
        <v>22.814172340653201</v>
      </c>
      <c r="P36" s="3" t="str">
        <f t="shared" si="21"/>
        <v/>
      </c>
      <c r="Q36" s="3" t="str">
        <f>IF(ISNUMBER(P36),SUMIF(A:A,A36,P:P),"")</f>
        <v/>
      </c>
      <c r="R36" s="3" t="str">
        <f t="shared" si="22"/>
        <v/>
      </c>
      <c r="S36" s="7" t="str">
        <f t="shared" si="23"/>
        <v/>
      </c>
    </row>
    <row r="37" spans="1:19" x14ac:dyDescent="0.3">
      <c r="A37" s="1">
        <v>15</v>
      </c>
      <c r="B37" s="5">
        <v>0.63888888888888895</v>
      </c>
      <c r="C37" s="1" t="s">
        <v>20</v>
      </c>
      <c r="D37" s="1">
        <v>6</v>
      </c>
      <c r="E37" s="1">
        <v>9</v>
      </c>
      <c r="F37" s="1" t="s">
        <v>48</v>
      </c>
      <c r="G37" s="1">
        <v>32.9</v>
      </c>
      <c r="H37" s="1">
        <f>1+COUNTIFS(A:A,A37,G:G,"&gt;"&amp;G37)</f>
        <v>11</v>
      </c>
      <c r="I37" s="2">
        <f>AVERAGEIF(A:A,A37,G:G)</f>
        <v>49.4925</v>
      </c>
      <c r="J37" s="2">
        <f t="shared" si="16"/>
        <v>-16.592500000000001</v>
      </c>
      <c r="K37" s="2">
        <f t="shared" si="17"/>
        <v>73.407499999999999</v>
      </c>
      <c r="L37" s="2">
        <f t="shared" si="18"/>
        <v>81.814132693529629</v>
      </c>
      <c r="M37" s="2">
        <f>SUMIF(A:A,A37,L:L)</f>
        <v>3332.3463242607513</v>
      </c>
      <c r="N37" s="3">
        <f t="shared" si="19"/>
        <v>2.4551509576868275E-2</v>
      </c>
      <c r="O37" s="6">
        <f t="shared" si="20"/>
        <v>40.730693030060003</v>
      </c>
      <c r="P37" s="3" t="str">
        <f t="shared" si="21"/>
        <v/>
      </c>
      <c r="Q37" s="3" t="str">
        <f>IF(ISNUMBER(P37),SUMIF(A:A,A37,P:P),"")</f>
        <v/>
      </c>
      <c r="R37" s="3" t="str">
        <f t="shared" si="22"/>
        <v/>
      </c>
      <c r="S37" s="7" t="str">
        <f t="shared" si="23"/>
        <v/>
      </c>
    </row>
    <row r="38" spans="1:19" x14ac:dyDescent="0.3">
      <c r="A38" s="1">
        <v>15</v>
      </c>
      <c r="B38" s="5">
        <v>0.63888888888888895</v>
      </c>
      <c r="C38" s="1" t="s">
        <v>20</v>
      </c>
      <c r="D38" s="1">
        <v>6</v>
      </c>
      <c r="E38" s="1">
        <v>12</v>
      </c>
      <c r="F38" s="1" t="s">
        <v>51</v>
      </c>
      <c r="G38" s="1">
        <v>30.28</v>
      </c>
      <c r="H38" s="1">
        <f>1+COUNTIFS(A:A,A38,G:G,"&gt;"&amp;G38)</f>
        <v>12</v>
      </c>
      <c r="I38" s="2">
        <f>AVERAGEIF(A:A,A38,G:G)</f>
        <v>49.4925</v>
      </c>
      <c r="J38" s="2">
        <f t="shared" si="16"/>
        <v>-19.212499999999999</v>
      </c>
      <c r="K38" s="2">
        <f t="shared" si="17"/>
        <v>70.787499999999994</v>
      </c>
      <c r="L38" s="2">
        <f t="shared" si="18"/>
        <v>69.912887305996236</v>
      </c>
      <c r="M38" s="2">
        <f>SUMIF(A:A,A38,L:L)</f>
        <v>3332.3463242607513</v>
      </c>
      <c r="N38" s="3">
        <f t="shared" si="19"/>
        <v>2.0980078450130998E-2</v>
      </c>
      <c r="O38" s="6">
        <f t="shared" si="20"/>
        <v>47.664264095912188</v>
      </c>
      <c r="P38" s="3" t="str">
        <f t="shared" si="21"/>
        <v/>
      </c>
      <c r="Q38" s="3" t="str">
        <f>IF(ISNUMBER(P38),SUMIF(A:A,A38,P:P),"")</f>
        <v/>
      </c>
      <c r="R38" s="3" t="str">
        <f t="shared" si="22"/>
        <v/>
      </c>
      <c r="S38" s="7" t="str">
        <f t="shared" si="23"/>
        <v/>
      </c>
    </row>
    <row r="39" spans="1:19" x14ac:dyDescent="0.3">
      <c r="A39" s="1">
        <v>19</v>
      </c>
      <c r="B39" s="5">
        <v>0.66319444444444442</v>
      </c>
      <c r="C39" s="1" t="s">
        <v>20</v>
      </c>
      <c r="D39" s="1">
        <v>7</v>
      </c>
      <c r="E39" s="1">
        <v>1</v>
      </c>
      <c r="F39" s="1" t="s">
        <v>52</v>
      </c>
      <c r="G39" s="1">
        <v>79.17</v>
      </c>
      <c r="H39" s="1">
        <f>1+COUNTIFS(A:A,A39,G:G,"&gt;"&amp;G39)</f>
        <v>1</v>
      </c>
      <c r="I39" s="2">
        <f>AVERAGEIF(A:A,A39,G:G)</f>
        <v>46.368181818181817</v>
      </c>
      <c r="J39" s="2">
        <f t="shared" ref="J39:J49" si="24">G39-I39</f>
        <v>32.801818181818184</v>
      </c>
      <c r="K39" s="2">
        <f t="shared" ref="K39:K49" si="25">90+J39</f>
        <v>122.80181818181819</v>
      </c>
      <c r="L39" s="2">
        <f t="shared" ref="L39:L49" si="26">EXP(0.06*K39)</f>
        <v>1584.634548424717</v>
      </c>
      <c r="M39" s="2">
        <f>SUMIF(A:A,A39,L:L)</f>
        <v>4055.0333320930722</v>
      </c>
      <c r="N39" s="3">
        <f t="shared" ref="N39:N49" si="27">L39/M39</f>
        <v>0.39078212647065513</v>
      </c>
      <c r="O39" s="6">
        <f t="shared" ref="O39:O49" si="28">1/N39</f>
        <v>2.5589706700034878</v>
      </c>
      <c r="P39" s="3">
        <f t="shared" ref="P39:P49" si="29">IF(O39&gt;21,"",N39)</f>
        <v>0.39078212647065513</v>
      </c>
      <c r="Q39" s="3">
        <f>IF(ISNUMBER(P39),SUMIF(A:A,A39,P:P),"")</f>
        <v>0.92112523630614662</v>
      </c>
      <c r="R39" s="3">
        <f t="shared" ref="R39:R49" si="30">IFERROR(P39*(1/Q39),"")</f>
        <v>0.4242442949861534</v>
      </c>
      <c r="S39" s="7">
        <f t="shared" ref="S39:S49" si="31">IFERROR(1/R39,"")</f>
        <v>2.3571324631074608</v>
      </c>
    </row>
    <row r="40" spans="1:19" x14ac:dyDescent="0.3">
      <c r="A40" s="1">
        <v>19</v>
      </c>
      <c r="B40" s="5">
        <v>0.66319444444444442</v>
      </c>
      <c r="C40" s="1" t="s">
        <v>20</v>
      </c>
      <c r="D40" s="1">
        <v>7</v>
      </c>
      <c r="E40" s="1">
        <v>10</v>
      </c>
      <c r="F40" s="1" t="s">
        <v>58</v>
      </c>
      <c r="G40" s="1">
        <v>59.68</v>
      </c>
      <c r="H40" s="1">
        <f>1+COUNTIFS(A:A,A40,G:G,"&gt;"&amp;G40)</f>
        <v>2</v>
      </c>
      <c r="I40" s="2">
        <f>AVERAGEIF(A:A,A40,G:G)</f>
        <v>46.368181818181817</v>
      </c>
      <c r="J40" s="2">
        <f t="shared" si="24"/>
        <v>13.311818181818182</v>
      </c>
      <c r="K40" s="2">
        <f t="shared" si="25"/>
        <v>103.31181818181818</v>
      </c>
      <c r="L40" s="2">
        <f t="shared" si="26"/>
        <v>492.11335726986329</v>
      </c>
      <c r="M40" s="2">
        <f>SUMIF(A:A,A40,L:L)</f>
        <v>4055.0333320930722</v>
      </c>
      <c r="N40" s="3">
        <f t="shared" si="27"/>
        <v>0.12135864664171599</v>
      </c>
      <c r="O40" s="6">
        <f t="shared" si="28"/>
        <v>8.2400391539654709</v>
      </c>
      <c r="P40" s="3">
        <f t="shared" si="29"/>
        <v>0.12135864664171599</v>
      </c>
      <c r="Q40" s="3">
        <f>IF(ISNUMBER(P40),SUMIF(A:A,A40,P:P),"")</f>
        <v>0.92112523630614662</v>
      </c>
      <c r="R40" s="3">
        <f t="shared" si="30"/>
        <v>0.13175043073228865</v>
      </c>
      <c r="S40" s="7">
        <f t="shared" si="31"/>
        <v>7.5901080128683454</v>
      </c>
    </row>
    <row r="41" spans="1:19" x14ac:dyDescent="0.3">
      <c r="A41" s="1">
        <v>19</v>
      </c>
      <c r="B41" s="5">
        <v>0.66319444444444442</v>
      </c>
      <c r="C41" s="1" t="s">
        <v>20</v>
      </c>
      <c r="D41" s="1">
        <v>7</v>
      </c>
      <c r="E41" s="1">
        <v>8</v>
      </c>
      <c r="F41" s="1" t="s">
        <v>56</v>
      </c>
      <c r="G41" s="1">
        <v>56.83</v>
      </c>
      <c r="H41" s="1">
        <f>1+COUNTIFS(A:A,A41,G:G,"&gt;"&amp;G41)</f>
        <v>3</v>
      </c>
      <c r="I41" s="2">
        <f>AVERAGEIF(A:A,A41,G:G)</f>
        <v>46.368181818181817</v>
      </c>
      <c r="J41" s="2">
        <f t="shared" si="24"/>
        <v>10.461818181818181</v>
      </c>
      <c r="K41" s="2">
        <f t="shared" si="25"/>
        <v>100.46181818181819</v>
      </c>
      <c r="L41" s="2">
        <f t="shared" si="26"/>
        <v>414.76375410058751</v>
      </c>
      <c r="M41" s="2">
        <f>SUMIF(A:A,A41,L:L)</f>
        <v>4055.0333320930722</v>
      </c>
      <c r="N41" s="3">
        <f t="shared" si="27"/>
        <v>0.10228368551695735</v>
      </c>
      <c r="O41" s="6">
        <f t="shared" si="28"/>
        <v>9.7767302277567278</v>
      </c>
      <c r="P41" s="3">
        <f t="shared" si="29"/>
        <v>0.10228368551695735</v>
      </c>
      <c r="Q41" s="3">
        <f>IF(ISNUMBER(P41),SUMIF(A:A,A41,P:P),"")</f>
        <v>0.92112523630614662</v>
      </c>
      <c r="R41" s="3">
        <f t="shared" si="30"/>
        <v>0.11104210533535114</v>
      </c>
      <c r="S41" s="7">
        <f t="shared" si="31"/>
        <v>9.0055929413438633</v>
      </c>
    </row>
    <row r="42" spans="1:19" x14ac:dyDescent="0.3">
      <c r="A42" s="1">
        <v>19</v>
      </c>
      <c r="B42" s="5">
        <v>0.66319444444444442</v>
      </c>
      <c r="C42" s="1" t="s">
        <v>20</v>
      </c>
      <c r="D42" s="1">
        <v>7</v>
      </c>
      <c r="E42" s="1">
        <v>5</v>
      </c>
      <c r="F42" s="1" t="s">
        <v>54</v>
      </c>
      <c r="G42" s="1">
        <v>53.81</v>
      </c>
      <c r="H42" s="1">
        <f>1+COUNTIFS(A:A,A42,G:G,"&gt;"&amp;G42)</f>
        <v>4</v>
      </c>
      <c r="I42" s="2">
        <f>AVERAGEIF(A:A,A42,G:G)</f>
        <v>46.368181818181817</v>
      </c>
      <c r="J42" s="2">
        <f t="shared" si="24"/>
        <v>7.441818181818185</v>
      </c>
      <c r="K42" s="2">
        <f t="shared" si="25"/>
        <v>97.441818181818178</v>
      </c>
      <c r="L42" s="2">
        <f t="shared" si="26"/>
        <v>346.02433013995983</v>
      </c>
      <c r="M42" s="2">
        <f>SUMIF(A:A,A42,L:L)</f>
        <v>4055.0333320930722</v>
      </c>
      <c r="N42" s="3">
        <f t="shared" si="27"/>
        <v>8.5332055695175671E-2</v>
      </c>
      <c r="O42" s="6">
        <f t="shared" si="28"/>
        <v>11.71892545952735</v>
      </c>
      <c r="P42" s="3">
        <f t="shared" si="29"/>
        <v>8.5332055695175671E-2</v>
      </c>
      <c r="Q42" s="3">
        <f>IF(ISNUMBER(P42),SUMIF(A:A,A42,P:P),"")</f>
        <v>0.92112523630614662</v>
      </c>
      <c r="R42" s="3">
        <f t="shared" si="30"/>
        <v>9.2638929357065802E-2</v>
      </c>
      <c r="S42" s="7">
        <f t="shared" si="31"/>
        <v>10.79459798316125</v>
      </c>
    </row>
    <row r="43" spans="1:19" x14ac:dyDescent="0.3">
      <c r="A43" s="1">
        <v>19</v>
      </c>
      <c r="B43" s="5">
        <v>0.66319444444444442</v>
      </c>
      <c r="C43" s="1" t="s">
        <v>20</v>
      </c>
      <c r="D43" s="1">
        <v>7</v>
      </c>
      <c r="E43" s="1">
        <v>4</v>
      </c>
      <c r="F43" s="1" t="s">
        <v>53</v>
      </c>
      <c r="G43" s="1">
        <v>52.8</v>
      </c>
      <c r="H43" s="1">
        <f>1+COUNTIFS(A:A,A43,G:G,"&gt;"&amp;G43)</f>
        <v>5</v>
      </c>
      <c r="I43" s="2">
        <f>AVERAGEIF(A:A,A43,G:G)</f>
        <v>46.368181818181817</v>
      </c>
      <c r="J43" s="2">
        <f t="shared" si="24"/>
        <v>6.4318181818181799</v>
      </c>
      <c r="K43" s="2">
        <f t="shared" si="25"/>
        <v>96.431818181818187</v>
      </c>
      <c r="L43" s="2">
        <f t="shared" si="26"/>
        <v>325.67797646342171</v>
      </c>
      <c r="M43" s="2">
        <f>SUMIF(A:A,A43,L:L)</f>
        <v>4055.0333320930722</v>
      </c>
      <c r="N43" s="3">
        <f t="shared" si="27"/>
        <v>8.0314500471767428E-2</v>
      </c>
      <c r="O43" s="6">
        <f t="shared" si="28"/>
        <v>12.451051729463538</v>
      </c>
      <c r="P43" s="3">
        <f t="shared" si="29"/>
        <v>8.0314500471767428E-2</v>
      </c>
      <c r="Q43" s="3">
        <f>IF(ISNUMBER(P43),SUMIF(A:A,A43,P:P),"")</f>
        <v>0.92112523630614662</v>
      </c>
      <c r="R43" s="3">
        <f t="shared" si="30"/>
        <v>8.7191727363632857E-2</v>
      </c>
      <c r="S43" s="7">
        <f t="shared" si="31"/>
        <v>11.468977966562157</v>
      </c>
    </row>
    <row r="44" spans="1:19" x14ac:dyDescent="0.3">
      <c r="A44" s="1">
        <v>19</v>
      </c>
      <c r="B44" s="5">
        <v>0.66319444444444442</v>
      </c>
      <c r="C44" s="1" t="s">
        <v>20</v>
      </c>
      <c r="D44" s="1">
        <v>7</v>
      </c>
      <c r="E44" s="1">
        <v>9</v>
      </c>
      <c r="F44" s="1" t="s">
        <v>57</v>
      </c>
      <c r="G44" s="1">
        <v>52.51</v>
      </c>
      <c r="H44" s="1">
        <f>1+COUNTIFS(A:A,A44,G:G,"&gt;"&amp;G44)</f>
        <v>6</v>
      </c>
      <c r="I44" s="2">
        <f>AVERAGEIF(A:A,A44,G:G)</f>
        <v>46.368181818181817</v>
      </c>
      <c r="J44" s="2">
        <f t="shared" si="24"/>
        <v>6.1418181818181807</v>
      </c>
      <c r="K44" s="2">
        <f t="shared" si="25"/>
        <v>96.141818181818181</v>
      </c>
      <c r="L44" s="2">
        <f t="shared" si="26"/>
        <v>320.06019609802047</v>
      </c>
      <c r="M44" s="2">
        <f>SUMIF(A:A,A44,L:L)</f>
        <v>4055.0333320930722</v>
      </c>
      <c r="N44" s="3">
        <f t="shared" si="27"/>
        <v>7.8929115961869578E-2</v>
      </c>
      <c r="O44" s="6">
        <f t="shared" si="28"/>
        <v>12.669595849560725</v>
      </c>
      <c r="P44" s="3">
        <f t="shared" si="29"/>
        <v>7.8929115961869578E-2</v>
      </c>
      <c r="Q44" s="3">
        <f>IF(ISNUMBER(P44),SUMIF(A:A,A44,P:P),"")</f>
        <v>0.92112523630614662</v>
      </c>
      <c r="R44" s="3">
        <f t="shared" si="30"/>
        <v>8.5687714168365889E-2</v>
      </c>
      <c r="S44" s="7">
        <f t="shared" si="31"/>
        <v>11.670284470829998</v>
      </c>
    </row>
    <row r="45" spans="1:19" x14ac:dyDescent="0.3">
      <c r="A45" s="1">
        <v>19</v>
      </c>
      <c r="B45" s="5">
        <v>0.66319444444444442</v>
      </c>
      <c r="C45" s="1" t="s">
        <v>20</v>
      </c>
      <c r="D45" s="1">
        <v>7</v>
      </c>
      <c r="E45" s="1">
        <v>7</v>
      </c>
      <c r="F45" s="1" t="s">
        <v>55</v>
      </c>
      <c r="G45" s="1">
        <v>48.52</v>
      </c>
      <c r="H45" s="1">
        <f>1+COUNTIFS(A:A,A45,G:G,"&gt;"&amp;G45)</f>
        <v>7</v>
      </c>
      <c r="I45" s="2">
        <f>AVERAGEIF(A:A,A45,G:G)</f>
        <v>46.368181818181817</v>
      </c>
      <c r="J45" s="2">
        <f t="shared" si="24"/>
        <v>2.1518181818181858</v>
      </c>
      <c r="K45" s="2">
        <f t="shared" si="25"/>
        <v>92.151818181818186</v>
      </c>
      <c r="L45" s="2">
        <f t="shared" si="26"/>
        <v>251.91937375696216</v>
      </c>
      <c r="M45" s="2">
        <f>SUMIF(A:A,A45,L:L)</f>
        <v>4055.0333320930722</v>
      </c>
      <c r="N45" s="3">
        <f t="shared" si="27"/>
        <v>6.2125105548005405E-2</v>
      </c>
      <c r="O45" s="6">
        <f t="shared" si="28"/>
        <v>16.096552129433061</v>
      </c>
      <c r="P45" s="3">
        <f t="shared" si="29"/>
        <v>6.2125105548005405E-2</v>
      </c>
      <c r="Q45" s="3">
        <f>IF(ISNUMBER(P45),SUMIF(A:A,A45,P:P),"")</f>
        <v>0.92112523630614662</v>
      </c>
      <c r="R45" s="3">
        <f t="shared" si="30"/>
        <v>6.7444798057142152E-2</v>
      </c>
      <c r="S45" s="7">
        <f t="shared" si="31"/>
        <v>14.826940383938235</v>
      </c>
    </row>
    <row r="46" spans="1:19" x14ac:dyDescent="0.3">
      <c r="A46" s="1">
        <v>19</v>
      </c>
      <c r="B46" s="5">
        <v>0.66319444444444442</v>
      </c>
      <c r="C46" s="1" t="s">
        <v>20</v>
      </c>
      <c r="D46" s="1">
        <v>7</v>
      </c>
      <c r="E46" s="1">
        <v>11</v>
      </c>
      <c r="F46" s="1" t="s">
        <v>59</v>
      </c>
      <c r="G46" s="1">
        <v>40.950000000000003</v>
      </c>
      <c r="H46" s="1">
        <f>1+COUNTIFS(A:A,A46,G:G,"&gt;"&amp;G46)</f>
        <v>8</v>
      </c>
      <c r="I46" s="2">
        <f>AVERAGEIF(A:A,A46,G:G)</f>
        <v>46.368181818181817</v>
      </c>
      <c r="J46" s="2">
        <f t="shared" si="24"/>
        <v>-5.4181818181818144</v>
      </c>
      <c r="K46" s="2">
        <f t="shared" si="25"/>
        <v>84.581818181818193</v>
      </c>
      <c r="L46" s="2">
        <f t="shared" si="26"/>
        <v>159.95764971386512</v>
      </c>
      <c r="M46" s="2">
        <f>SUMIF(A:A,A46,L:L)</f>
        <v>4055.0333320930722</v>
      </c>
      <c r="N46" s="3">
        <f t="shared" si="27"/>
        <v>3.9446691707291183E-2</v>
      </c>
      <c r="O46" s="6">
        <f t="shared" si="28"/>
        <v>25.350668375953152</v>
      </c>
      <c r="P46" s="3" t="str">
        <f t="shared" si="29"/>
        <v/>
      </c>
      <c r="Q46" s="3" t="str">
        <f>IF(ISNUMBER(P46),SUMIF(A:A,A46,P:P),"")</f>
        <v/>
      </c>
      <c r="R46" s="3" t="str">
        <f t="shared" si="30"/>
        <v/>
      </c>
      <c r="S46" s="7" t="str">
        <f t="shared" si="31"/>
        <v/>
      </c>
    </row>
    <row r="47" spans="1:19" x14ac:dyDescent="0.3">
      <c r="A47" s="1">
        <v>19</v>
      </c>
      <c r="B47" s="5">
        <v>0.66319444444444442</v>
      </c>
      <c r="C47" s="1" t="s">
        <v>20</v>
      </c>
      <c r="D47" s="1">
        <v>7</v>
      </c>
      <c r="E47" s="1">
        <v>13</v>
      </c>
      <c r="F47" s="1" t="s">
        <v>61</v>
      </c>
      <c r="G47" s="1">
        <v>28.25</v>
      </c>
      <c r="H47" s="1">
        <f>1+COUNTIFS(A:A,A47,G:G,"&gt;"&amp;G47)</f>
        <v>9</v>
      </c>
      <c r="I47" s="2">
        <f>AVERAGEIF(A:A,A47,G:G)</f>
        <v>46.368181818181817</v>
      </c>
      <c r="J47" s="2">
        <f t="shared" si="24"/>
        <v>-18.118181818181817</v>
      </c>
      <c r="K47" s="2">
        <f t="shared" si="25"/>
        <v>71.881818181818176</v>
      </c>
      <c r="L47" s="2">
        <f t="shared" si="26"/>
        <v>74.65735838350912</v>
      </c>
      <c r="M47" s="2">
        <f>SUMIF(A:A,A47,L:L)</f>
        <v>4055.0333320930722</v>
      </c>
      <c r="N47" s="3">
        <f t="shared" si="27"/>
        <v>1.8411034452575879E-2</v>
      </c>
      <c r="O47" s="6">
        <f t="shared" si="28"/>
        <v>54.315253310499912</v>
      </c>
      <c r="P47" s="3" t="str">
        <f t="shared" si="29"/>
        <v/>
      </c>
      <c r="Q47" s="3" t="str">
        <f>IF(ISNUMBER(P47),SUMIF(A:A,A47,P:P),"")</f>
        <v/>
      </c>
      <c r="R47" s="3" t="str">
        <f t="shared" si="30"/>
        <v/>
      </c>
      <c r="S47" s="7" t="str">
        <f t="shared" si="31"/>
        <v/>
      </c>
    </row>
    <row r="48" spans="1:19" x14ac:dyDescent="0.3">
      <c r="A48" s="1">
        <v>19</v>
      </c>
      <c r="B48" s="5">
        <v>0.66319444444444442</v>
      </c>
      <c r="C48" s="1" t="s">
        <v>20</v>
      </c>
      <c r="D48" s="1">
        <v>7</v>
      </c>
      <c r="E48" s="1">
        <v>12</v>
      </c>
      <c r="F48" s="1" t="s">
        <v>60</v>
      </c>
      <c r="G48" s="1">
        <v>20.92</v>
      </c>
      <c r="H48" s="1">
        <f>1+COUNTIFS(A:A,A48,G:G,"&gt;"&amp;G48)</f>
        <v>10</v>
      </c>
      <c r="I48" s="2">
        <f>AVERAGEIF(A:A,A48,G:G)</f>
        <v>46.368181818181817</v>
      </c>
      <c r="J48" s="2">
        <f t="shared" si="24"/>
        <v>-25.448181818181816</v>
      </c>
      <c r="K48" s="2">
        <f t="shared" si="25"/>
        <v>64.551818181818192</v>
      </c>
      <c r="L48" s="2">
        <f t="shared" si="26"/>
        <v>48.091675274122153</v>
      </c>
      <c r="M48" s="2">
        <f>SUMIF(A:A,A48,L:L)</f>
        <v>4055.0333320930722</v>
      </c>
      <c r="N48" s="3">
        <f t="shared" si="27"/>
        <v>1.1859748449786192E-2</v>
      </c>
      <c r="O48" s="6">
        <f t="shared" si="28"/>
        <v>84.318820439908066</v>
      </c>
      <c r="P48" s="3" t="str">
        <f t="shared" si="29"/>
        <v/>
      </c>
      <c r="Q48" s="3" t="str">
        <f>IF(ISNUMBER(P48),SUMIF(A:A,A48,P:P),"")</f>
        <v/>
      </c>
      <c r="R48" s="3" t="str">
        <f t="shared" si="30"/>
        <v/>
      </c>
      <c r="S48" s="7" t="str">
        <f t="shared" si="31"/>
        <v/>
      </c>
    </row>
    <row r="49" spans="1:19" x14ac:dyDescent="0.3">
      <c r="A49" s="1">
        <v>19</v>
      </c>
      <c r="B49" s="5">
        <v>0.66319444444444442</v>
      </c>
      <c r="C49" s="1" t="s">
        <v>20</v>
      </c>
      <c r="D49" s="1">
        <v>7</v>
      </c>
      <c r="E49" s="1">
        <v>14</v>
      </c>
      <c r="F49" s="1" t="s">
        <v>62</v>
      </c>
      <c r="G49" s="1">
        <v>16.61</v>
      </c>
      <c r="H49" s="1">
        <f>1+COUNTIFS(A:A,A49,G:G,"&gt;"&amp;G49)</f>
        <v>11</v>
      </c>
      <c r="I49" s="2">
        <f>AVERAGEIF(A:A,A49,G:G)</f>
        <v>46.368181818181817</v>
      </c>
      <c r="J49" s="2">
        <f t="shared" si="24"/>
        <v>-29.758181818181818</v>
      </c>
      <c r="K49" s="2">
        <f t="shared" si="25"/>
        <v>60.241818181818182</v>
      </c>
      <c r="L49" s="2">
        <f t="shared" si="26"/>
        <v>37.133112468043343</v>
      </c>
      <c r="M49" s="2">
        <f>SUMIF(A:A,A49,L:L)</f>
        <v>4055.0333320930722</v>
      </c>
      <c r="N49" s="3">
        <f t="shared" si="27"/>
        <v>9.1572890842000747E-3</v>
      </c>
      <c r="O49" s="6">
        <f t="shared" si="28"/>
        <v>109.202624358053</v>
      </c>
      <c r="P49" s="3" t="str">
        <f t="shared" si="29"/>
        <v/>
      </c>
      <c r="Q49" s="3" t="str">
        <f>IF(ISNUMBER(P49),SUMIF(A:A,A49,P:P),"")</f>
        <v/>
      </c>
      <c r="R49" s="3" t="str">
        <f t="shared" si="30"/>
        <v/>
      </c>
      <c r="S49" s="7" t="str">
        <f t="shared" si="31"/>
        <v/>
      </c>
    </row>
    <row r="50" spans="1:19" x14ac:dyDescent="0.3">
      <c r="A50" s="1">
        <v>24</v>
      </c>
      <c r="B50" s="5">
        <v>0.69097222222222221</v>
      </c>
      <c r="C50" s="1" t="s">
        <v>20</v>
      </c>
      <c r="D50" s="1">
        <v>8</v>
      </c>
      <c r="E50" s="1">
        <v>9</v>
      </c>
      <c r="F50" s="1" t="s">
        <v>68</v>
      </c>
      <c r="G50" s="1">
        <v>61.25</v>
      </c>
      <c r="H50" s="1">
        <f>1+COUNTIFS(A:A,A50,G:G,"&gt;"&amp;G50)</f>
        <v>1</v>
      </c>
      <c r="I50" s="2">
        <f>AVERAGEIF(A:A,A50,G:G)</f>
        <v>45.74384615384615</v>
      </c>
      <c r="J50" s="2">
        <f t="shared" ref="J50:J62" si="32">G50-I50</f>
        <v>15.50615384615385</v>
      </c>
      <c r="K50" s="2">
        <f t="shared" ref="K50:K62" si="33">90+J50</f>
        <v>105.50615384615385</v>
      </c>
      <c r="L50" s="2">
        <f t="shared" ref="L50:L62" si="34">EXP(0.06*K50)</f>
        <v>561.3638283901272</v>
      </c>
      <c r="M50" s="2">
        <f>SUMIF(A:A,A50,L:L)</f>
        <v>3512.4524888497372</v>
      </c>
      <c r="N50" s="3">
        <f t="shared" ref="N50:N62" si="35">L50/M50</f>
        <v>0.15982104531582245</v>
      </c>
      <c r="O50" s="6">
        <f t="shared" ref="O50:O62" si="36">1/N50</f>
        <v>6.2569982446548229</v>
      </c>
      <c r="P50" s="3">
        <f t="shared" ref="P50:P62" si="37">IF(O50&gt;21,"",N50)</f>
        <v>0.15982104531582245</v>
      </c>
      <c r="Q50" s="3">
        <f>IF(ISNUMBER(P50),SUMIF(A:A,A50,P:P),"")</f>
        <v>0.87035606959281009</v>
      </c>
      <c r="R50" s="3">
        <f t="shared" ref="R50:R62" si="38">IFERROR(P50*(1/Q50),"")</f>
        <v>0.183627196844383</v>
      </c>
      <c r="S50" s="7">
        <f t="shared" ref="S50:S62" si="39">IFERROR(1/R50,"")</f>
        <v>5.4458163996668842</v>
      </c>
    </row>
    <row r="51" spans="1:19" x14ac:dyDescent="0.3">
      <c r="A51" s="1">
        <v>24</v>
      </c>
      <c r="B51" s="5">
        <v>0.69097222222222221</v>
      </c>
      <c r="C51" s="1" t="s">
        <v>20</v>
      </c>
      <c r="D51" s="1">
        <v>8</v>
      </c>
      <c r="E51" s="1">
        <v>1</v>
      </c>
      <c r="F51" s="1" t="s">
        <v>63</v>
      </c>
      <c r="G51" s="1">
        <v>59.08</v>
      </c>
      <c r="H51" s="1">
        <f>1+COUNTIFS(A:A,A51,G:G,"&gt;"&amp;G51)</f>
        <v>2</v>
      </c>
      <c r="I51" s="2">
        <f>AVERAGEIF(A:A,A51,G:G)</f>
        <v>45.74384615384615</v>
      </c>
      <c r="J51" s="2">
        <f t="shared" si="32"/>
        <v>13.336153846153849</v>
      </c>
      <c r="K51" s="2">
        <f t="shared" si="33"/>
        <v>103.33615384615385</v>
      </c>
      <c r="L51" s="2">
        <f t="shared" si="34"/>
        <v>492.83243644884942</v>
      </c>
      <c r="M51" s="2">
        <f>SUMIF(A:A,A51,L:L)</f>
        <v>3512.4524888497372</v>
      </c>
      <c r="N51" s="3">
        <f t="shared" si="35"/>
        <v>0.1403100648374159</v>
      </c>
      <c r="O51" s="6">
        <f t="shared" si="36"/>
        <v>7.1270724673867738</v>
      </c>
      <c r="P51" s="3">
        <f t="shared" si="37"/>
        <v>0.1403100648374159</v>
      </c>
      <c r="Q51" s="3">
        <f>IF(ISNUMBER(P51),SUMIF(A:A,A51,P:P),"")</f>
        <v>0.87035606959281009</v>
      </c>
      <c r="R51" s="3">
        <f t="shared" si="38"/>
        <v>0.16120995732592405</v>
      </c>
      <c r="S51" s="7">
        <f t="shared" si="39"/>
        <v>6.2030907804178836</v>
      </c>
    </row>
    <row r="52" spans="1:19" x14ac:dyDescent="0.3">
      <c r="A52" s="1">
        <v>24</v>
      </c>
      <c r="B52" s="5">
        <v>0.69097222222222221</v>
      </c>
      <c r="C52" s="1" t="s">
        <v>20</v>
      </c>
      <c r="D52" s="1">
        <v>8</v>
      </c>
      <c r="E52" s="1">
        <v>7</v>
      </c>
      <c r="F52" s="1" t="s">
        <v>67</v>
      </c>
      <c r="G52" s="1">
        <v>58.65</v>
      </c>
      <c r="H52" s="1">
        <f>1+COUNTIFS(A:A,A52,G:G,"&gt;"&amp;G52)</f>
        <v>3</v>
      </c>
      <c r="I52" s="2">
        <f>AVERAGEIF(A:A,A52,G:G)</f>
        <v>45.74384615384615</v>
      </c>
      <c r="J52" s="2">
        <f t="shared" si="32"/>
        <v>12.906153846153849</v>
      </c>
      <c r="K52" s="2">
        <f t="shared" si="33"/>
        <v>102.90615384615384</v>
      </c>
      <c r="L52" s="2">
        <f t="shared" si="34"/>
        <v>480.27998252103231</v>
      </c>
      <c r="M52" s="2">
        <f>SUMIF(A:A,A52,L:L)</f>
        <v>3512.4524888497372</v>
      </c>
      <c r="N52" s="3">
        <f t="shared" si="35"/>
        <v>0.13673636413465484</v>
      </c>
      <c r="O52" s="6">
        <f t="shared" si="36"/>
        <v>7.313343501039876</v>
      </c>
      <c r="P52" s="3">
        <f t="shared" si="37"/>
        <v>0.13673636413465484</v>
      </c>
      <c r="Q52" s="3">
        <f>IF(ISNUMBER(P52),SUMIF(A:A,A52,P:P),"")</f>
        <v>0.87035606959281009</v>
      </c>
      <c r="R52" s="3">
        <f t="shared" si="38"/>
        <v>0.15710393586227989</v>
      </c>
      <c r="S52" s="7">
        <f t="shared" si="39"/>
        <v>6.365212905147188</v>
      </c>
    </row>
    <row r="53" spans="1:19" x14ac:dyDescent="0.3">
      <c r="A53" s="1">
        <v>24</v>
      </c>
      <c r="B53" s="5">
        <v>0.69097222222222221</v>
      </c>
      <c r="C53" s="1" t="s">
        <v>20</v>
      </c>
      <c r="D53" s="1">
        <v>8</v>
      </c>
      <c r="E53" s="1">
        <v>5</v>
      </c>
      <c r="F53" s="1" t="s">
        <v>66</v>
      </c>
      <c r="G53" s="1">
        <v>52.98</v>
      </c>
      <c r="H53" s="1">
        <f>1+COUNTIFS(A:A,A53,G:G,"&gt;"&amp;G53)</f>
        <v>4</v>
      </c>
      <c r="I53" s="2">
        <f>AVERAGEIF(A:A,A53,G:G)</f>
        <v>45.74384615384615</v>
      </c>
      <c r="J53" s="2">
        <f t="shared" si="32"/>
        <v>7.2361538461538473</v>
      </c>
      <c r="K53" s="2">
        <f t="shared" si="33"/>
        <v>97.236153846153854</v>
      </c>
      <c r="L53" s="2">
        <f t="shared" si="34"/>
        <v>341.78067520430614</v>
      </c>
      <c r="M53" s="2">
        <f>SUMIF(A:A,A53,L:L)</f>
        <v>3512.4524888497372</v>
      </c>
      <c r="N53" s="3">
        <f t="shared" si="35"/>
        <v>9.7305423002670408E-2</v>
      </c>
      <c r="O53" s="6">
        <f t="shared" si="36"/>
        <v>10.276919509127014</v>
      </c>
      <c r="P53" s="3">
        <f t="shared" si="37"/>
        <v>9.7305423002670408E-2</v>
      </c>
      <c r="Q53" s="3">
        <f>IF(ISNUMBER(P53),SUMIF(A:A,A53,P:P),"")</f>
        <v>0.87035606959281009</v>
      </c>
      <c r="R53" s="3">
        <f t="shared" si="38"/>
        <v>0.11179955698843355</v>
      </c>
      <c r="S53" s="7">
        <f t="shared" si="39"/>
        <v>8.9445792714854591</v>
      </c>
    </row>
    <row r="54" spans="1:19" x14ac:dyDescent="0.3">
      <c r="A54" s="1">
        <v>24</v>
      </c>
      <c r="B54" s="5">
        <v>0.69097222222222221</v>
      </c>
      <c r="C54" s="1" t="s">
        <v>20</v>
      </c>
      <c r="D54" s="1">
        <v>8</v>
      </c>
      <c r="E54" s="1">
        <v>15</v>
      </c>
      <c r="F54" s="1" t="s">
        <v>73</v>
      </c>
      <c r="G54" s="1">
        <v>49.05</v>
      </c>
      <c r="H54" s="1">
        <f>1+COUNTIFS(A:A,A54,G:G,"&gt;"&amp;G54)</f>
        <v>5</v>
      </c>
      <c r="I54" s="2">
        <f>AVERAGEIF(A:A,A54,G:G)</f>
        <v>45.74384615384615</v>
      </c>
      <c r="J54" s="2">
        <f t="shared" si="32"/>
        <v>3.3061538461538476</v>
      </c>
      <c r="K54" s="2">
        <f t="shared" si="33"/>
        <v>93.306153846153848</v>
      </c>
      <c r="L54" s="2">
        <f t="shared" si="34"/>
        <v>269.98576375346033</v>
      </c>
      <c r="M54" s="2">
        <f>SUMIF(A:A,A54,L:L)</f>
        <v>3512.4524888497372</v>
      </c>
      <c r="N54" s="3">
        <f t="shared" si="35"/>
        <v>7.6865314081977984E-2</v>
      </c>
      <c r="O54" s="6">
        <f t="shared" si="36"/>
        <v>13.009769256045521</v>
      </c>
      <c r="P54" s="3">
        <f t="shared" si="37"/>
        <v>7.6865314081977984E-2</v>
      </c>
      <c r="Q54" s="3">
        <f>IF(ISNUMBER(P54),SUMIF(A:A,A54,P:P),"")</f>
        <v>0.87035606959281009</v>
      </c>
      <c r="R54" s="3">
        <f t="shared" si="38"/>
        <v>8.8314790655666789E-2</v>
      </c>
      <c r="S54" s="7">
        <f t="shared" si="39"/>
        <v>11.323131636001158</v>
      </c>
    </row>
    <row r="55" spans="1:19" x14ac:dyDescent="0.3">
      <c r="A55" s="1">
        <v>24</v>
      </c>
      <c r="B55" s="5">
        <v>0.69097222222222221</v>
      </c>
      <c r="C55" s="1" t="s">
        <v>20</v>
      </c>
      <c r="D55" s="1">
        <v>8</v>
      </c>
      <c r="E55" s="1">
        <v>18</v>
      </c>
      <c r="F55" s="1" t="s">
        <v>75</v>
      </c>
      <c r="G55" s="1">
        <v>49.03</v>
      </c>
      <c r="H55" s="1">
        <f>1+COUNTIFS(A:A,A55,G:G,"&gt;"&amp;G55)</f>
        <v>6</v>
      </c>
      <c r="I55" s="2">
        <f>AVERAGEIF(A:A,A55,G:G)</f>
        <v>45.74384615384615</v>
      </c>
      <c r="J55" s="2">
        <f t="shared" si="32"/>
        <v>3.2861538461538515</v>
      </c>
      <c r="K55" s="2">
        <f t="shared" si="33"/>
        <v>93.286153846153852</v>
      </c>
      <c r="L55" s="2">
        <f t="shared" si="34"/>
        <v>269.66197514897357</v>
      </c>
      <c r="M55" s="2">
        <f>SUMIF(A:A,A55,L:L)</f>
        <v>3512.4524888497372</v>
      </c>
      <c r="N55" s="3">
        <f t="shared" si="35"/>
        <v>7.6773131025975203E-2</v>
      </c>
      <c r="O55" s="6">
        <f t="shared" si="36"/>
        <v>13.025390349934574</v>
      </c>
      <c r="P55" s="3">
        <f t="shared" si="37"/>
        <v>7.6773131025975203E-2</v>
      </c>
      <c r="Q55" s="3">
        <f>IF(ISNUMBER(P55),SUMIF(A:A,A55,P:P),"")</f>
        <v>0.87035606959281009</v>
      </c>
      <c r="R55" s="3">
        <f t="shared" si="38"/>
        <v>8.8208876468102271E-2</v>
      </c>
      <c r="S55" s="7">
        <f t="shared" si="39"/>
        <v>11.336727549881171</v>
      </c>
    </row>
    <row r="56" spans="1:19" x14ac:dyDescent="0.3">
      <c r="A56" s="1">
        <v>24</v>
      </c>
      <c r="B56" s="5">
        <v>0.69097222222222221</v>
      </c>
      <c r="C56" s="1" t="s">
        <v>20</v>
      </c>
      <c r="D56" s="1">
        <v>8</v>
      </c>
      <c r="E56" s="1">
        <v>3</v>
      </c>
      <c r="F56" s="1" t="s">
        <v>64</v>
      </c>
      <c r="G56" s="1">
        <v>47.56</v>
      </c>
      <c r="H56" s="1">
        <f>1+COUNTIFS(A:A,A56,G:G,"&gt;"&amp;G56)</f>
        <v>7</v>
      </c>
      <c r="I56" s="2">
        <f>AVERAGEIF(A:A,A56,G:G)</f>
        <v>45.74384615384615</v>
      </c>
      <c r="J56" s="2">
        <f t="shared" si="32"/>
        <v>1.8161538461538527</v>
      </c>
      <c r="K56" s="2">
        <f t="shared" si="33"/>
        <v>91.816153846153853</v>
      </c>
      <c r="L56" s="2">
        <f t="shared" si="34"/>
        <v>246.89650254259996</v>
      </c>
      <c r="M56" s="2">
        <f>SUMIF(A:A,A56,L:L)</f>
        <v>3512.4524888497372</v>
      </c>
      <c r="N56" s="3">
        <f t="shared" si="35"/>
        <v>7.0291770017209251E-2</v>
      </c>
      <c r="O56" s="6">
        <f t="shared" si="36"/>
        <v>14.226416545709036</v>
      </c>
      <c r="P56" s="3">
        <f t="shared" si="37"/>
        <v>7.0291770017209251E-2</v>
      </c>
      <c r="Q56" s="3">
        <f>IF(ISNUMBER(P56),SUMIF(A:A,A56,P:P),"")</f>
        <v>0.87035606959281009</v>
      </c>
      <c r="R56" s="3">
        <f t="shared" si="38"/>
        <v>8.0762084017056091E-2</v>
      </c>
      <c r="S56" s="7">
        <f t="shared" si="39"/>
        <v>12.38204798911344</v>
      </c>
    </row>
    <row r="57" spans="1:19" x14ac:dyDescent="0.3">
      <c r="A57" s="1">
        <v>24</v>
      </c>
      <c r="B57" s="5">
        <v>0.69097222222222221</v>
      </c>
      <c r="C57" s="1" t="s">
        <v>20</v>
      </c>
      <c r="D57" s="1">
        <v>8</v>
      </c>
      <c r="E57" s="1">
        <v>13</v>
      </c>
      <c r="F57" s="1" t="s">
        <v>71</v>
      </c>
      <c r="G57" s="1">
        <v>45.26</v>
      </c>
      <c r="H57" s="1">
        <f>1+COUNTIFS(A:A,A57,G:G,"&gt;"&amp;G57)</f>
        <v>8</v>
      </c>
      <c r="I57" s="2">
        <f>AVERAGEIF(A:A,A57,G:G)</f>
        <v>45.74384615384615</v>
      </c>
      <c r="J57" s="2">
        <f t="shared" si="32"/>
        <v>-0.48384615384615159</v>
      </c>
      <c r="K57" s="2">
        <f t="shared" si="33"/>
        <v>89.516153846153856</v>
      </c>
      <c r="L57" s="2">
        <f t="shared" si="34"/>
        <v>215.07122036147203</v>
      </c>
      <c r="M57" s="2">
        <f>SUMIF(A:A,A57,L:L)</f>
        <v>3512.4524888497372</v>
      </c>
      <c r="N57" s="3">
        <f t="shared" si="35"/>
        <v>6.1231068902487522E-2</v>
      </c>
      <c r="O57" s="6">
        <f t="shared" si="36"/>
        <v>16.331578362490006</v>
      </c>
      <c r="P57" s="3">
        <f t="shared" si="37"/>
        <v>6.1231068902487522E-2</v>
      </c>
      <c r="Q57" s="3">
        <f>IF(ISNUMBER(P57),SUMIF(A:A,A57,P:P),"")</f>
        <v>0.87035606959281009</v>
      </c>
      <c r="R57" s="3">
        <f t="shared" si="38"/>
        <v>7.0351745729921825E-2</v>
      </c>
      <c r="S57" s="7">
        <f t="shared" si="39"/>
        <v>14.214288353823784</v>
      </c>
    </row>
    <row r="58" spans="1:19" x14ac:dyDescent="0.3">
      <c r="A58" s="1">
        <v>24</v>
      </c>
      <c r="B58" s="5">
        <v>0.69097222222222221</v>
      </c>
      <c r="C58" s="1" t="s">
        <v>20</v>
      </c>
      <c r="D58" s="1">
        <v>8</v>
      </c>
      <c r="E58" s="1">
        <v>11</v>
      </c>
      <c r="F58" s="1" t="s">
        <v>70</v>
      </c>
      <c r="G58" s="1">
        <v>42.22</v>
      </c>
      <c r="H58" s="1">
        <f>1+COUNTIFS(A:A,A58,G:G,"&gt;"&amp;G58)</f>
        <v>9</v>
      </c>
      <c r="I58" s="2">
        <f>AVERAGEIF(A:A,A58,G:G)</f>
        <v>45.74384615384615</v>
      </c>
      <c r="J58" s="2">
        <f t="shared" si="32"/>
        <v>-3.5238461538461507</v>
      </c>
      <c r="K58" s="2">
        <f t="shared" si="33"/>
        <v>86.476153846153849</v>
      </c>
      <c r="L58" s="2">
        <f t="shared" si="34"/>
        <v>179.21195845592018</v>
      </c>
      <c r="M58" s="2">
        <f>SUMIF(A:A,A58,L:L)</f>
        <v>3512.4524888497372</v>
      </c>
      <c r="N58" s="3">
        <f t="shared" si="35"/>
        <v>5.1021888274596638E-2</v>
      </c>
      <c r="O58" s="6">
        <f t="shared" si="36"/>
        <v>19.599431416925654</v>
      </c>
      <c r="P58" s="3">
        <f t="shared" si="37"/>
        <v>5.1021888274596638E-2</v>
      </c>
      <c r="Q58" s="3">
        <f>IF(ISNUMBER(P58),SUMIF(A:A,A58,P:P),"")</f>
        <v>0.87035606959281009</v>
      </c>
      <c r="R58" s="3">
        <f t="shared" si="38"/>
        <v>5.8621856108232652E-2</v>
      </c>
      <c r="S58" s="7">
        <f t="shared" si="39"/>
        <v>17.058484094289252</v>
      </c>
    </row>
    <row r="59" spans="1:19" x14ac:dyDescent="0.3">
      <c r="A59" s="1">
        <v>24</v>
      </c>
      <c r="B59" s="5">
        <v>0.69097222222222221</v>
      </c>
      <c r="C59" s="1" t="s">
        <v>20</v>
      </c>
      <c r="D59" s="1">
        <v>8</v>
      </c>
      <c r="E59" s="1">
        <v>17</v>
      </c>
      <c r="F59" s="1" t="s">
        <v>74</v>
      </c>
      <c r="G59" s="1">
        <v>40.409999999999997</v>
      </c>
      <c r="H59" s="1">
        <f>1+COUNTIFS(A:A,A59,G:G,"&gt;"&amp;G59)</f>
        <v>10</v>
      </c>
      <c r="I59" s="2">
        <f>AVERAGEIF(A:A,A59,G:G)</f>
        <v>45.74384615384615</v>
      </c>
      <c r="J59" s="2">
        <f t="shared" si="32"/>
        <v>-5.333846153846153</v>
      </c>
      <c r="K59" s="2">
        <f t="shared" si="33"/>
        <v>84.666153846153847</v>
      </c>
      <c r="L59" s="2">
        <f t="shared" si="34"/>
        <v>160.76910911068396</v>
      </c>
      <c r="M59" s="2">
        <f>SUMIF(A:A,A59,L:L)</f>
        <v>3512.4524888497372</v>
      </c>
      <c r="N59" s="3">
        <f t="shared" si="35"/>
        <v>4.5771183986415387E-2</v>
      </c>
      <c r="O59" s="6">
        <f t="shared" si="36"/>
        <v>21.847807133343853</v>
      </c>
      <c r="P59" s="3" t="str">
        <f t="shared" si="37"/>
        <v/>
      </c>
      <c r="Q59" s="3" t="str">
        <f>IF(ISNUMBER(P59),SUMIF(A:A,A59,P:P),"")</f>
        <v/>
      </c>
      <c r="R59" s="3" t="str">
        <f t="shared" si="38"/>
        <v/>
      </c>
      <c r="S59" s="7" t="str">
        <f t="shared" si="39"/>
        <v/>
      </c>
    </row>
    <row r="60" spans="1:19" x14ac:dyDescent="0.3">
      <c r="A60" s="1">
        <v>24</v>
      </c>
      <c r="B60" s="5">
        <v>0.69097222222222221</v>
      </c>
      <c r="C60" s="1" t="s">
        <v>20</v>
      </c>
      <c r="D60" s="1">
        <v>8</v>
      </c>
      <c r="E60" s="1">
        <v>4</v>
      </c>
      <c r="F60" s="1" t="s">
        <v>65</v>
      </c>
      <c r="G60" s="1">
        <v>38.840000000000003</v>
      </c>
      <c r="H60" s="1">
        <f>1+COUNTIFS(A:A,A60,G:G,"&gt;"&amp;G60)</f>
        <v>11</v>
      </c>
      <c r="I60" s="2">
        <f>AVERAGEIF(A:A,A60,G:G)</f>
        <v>45.74384615384615</v>
      </c>
      <c r="J60" s="2">
        <f t="shared" si="32"/>
        <v>-6.9038461538461462</v>
      </c>
      <c r="K60" s="2">
        <f t="shared" si="33"/>
        <v>83.096153846153854</v>
      </c>
      <c r="L60" s="2">
        <f t="shared" si="34"/>
        <v>146.31608258122768</v>
      </c>
      <c r="M60" s="2">
        <f>SUMIF(A:A,A60,L:L)</f>
        <v>3512.4524888497372</v>
      </c>
      <c r="N60" s="3">
        <f t="shared" si="35"/>
        <v>4.1656387679465376E-2</v>
      </c>
      <c r="O60" s="6">
        <f t="shared" si="36"/>
        <v>24.005922157598715</v>
      </c>
      <c r="P60" s="3" t="str">
        <f t="shared" si="37"/>
        <v/>
      </c>
      <c r="Q60" s="3" t="str">
        <f>IF(ISNUMBER(P60),SUMIF(A:A,A60,P:P),"")</f>
        <v/>
      </c>
      <c r="R60" s="3" t="str">
        <f t="shared" si="38"/>
        <v/>
      </c>
      <c r="S60" s="7" t="str">
        <f t="shared" si="39"/>
        <v/>
      </c>
    </row>
    <row r="61" spans="1:19" x14ac:dyDescent="0.3">
      <c r="A61" s="1">
        <v>24</v>
      </c>
      <c r="B61" s="5">
        <v>0.69097222222222221</v>
      </c>
      <c r="C61" s="1" t="s">
        <v>20</v>
      </c>
      <c r="D61" s="1">
        <v>8</v>
      </c>
      <c r="E61" s="1">
        <v>10</v>
      </c>
      <c r="F61" s="1" t="s">
        <v>69</v>
      </c>
      <c r="G61" s="1">
        <v>34.21</v>
      </c>
      <c r="H61" s="1">
        <f>1+COUNTIFS(A:A,A61,G:G,"&gt;"&amp;G61)</f>
        <v>12</v>
      </c>
      <c r="I61" s="2">
        <f>AVERAGEIF(A:A,A61,G:G)</f>
        <v>45.74384615384615</v>
      </c>
      <c r="J61" s="2">
        <f t="shared" si="32"/>
        <v>-11.533846153846149</v>
      </c>
      <c r="K61" s="2">
        <f t="shared" si="33"/>
        <v>78.466153846153844</v>
      </c>
      <c r="L61" s="2">
        <f t="shared" si="34"/>
        <v>110.82686743228963</v>
      </c>
      <c r="M61" s="2">
        <f>SUMIF(A:A,A61,L:L)</f>
        <v>3512.4524888497372</v>
      </c>
      <c r="N61" s="3">
        <f t="shared" si="35"/>
        <v>3.1552559866392202E-2</v>
      </c>
      <c r="O61" s="6">
        <f t="shared" si="36"/>
        <v>31.693149596560531</v>
      </c>
      <c r="P61" s="3" t="str">
        <f t="shared" si="37"/>
        <v/>
      </c>
      <c r="Q61" s="3" t="str">
        <f>IF(ISNUMBER(P61),SUMIF(A:A,A61,P:P),"")</f>
        <v/>
      </c>
      <c r="R61" s="3" t="str">
        <f t="shared" si="38"/>
        <v/>
      </c>
      <c r="S61" s="7" t="str">
        <f t="shared" si="39"/>
        <v/>
      </c>
    </row>
    <row r="62" spans="1:19" x14ac:dyDescent="0.3">
      <c r="A62" s="1">
        <v>24</v>
      </c>
      <c r="B62" s="5">
        <v>0.69097222222222221</v>
      </c>
      <c r="C62" s="1" t="s">
        <v>20</v>
      </c>
      <c r="D62" s="1">
        <v>8</v>
      </c>
      <c r="E62" s="1">
        <v>14</v>
      </c>
      <c r="F62" s="1" t="s">
        <v>72</v>
      </c>
      <c r="G62" s="1">
        <v>16.13</v>
      </c>
      <c r="H62" s="1">
        <f>1+COUNTIFS(A:A,A62,G:G,"&gt;"&amp;G62)</f>
        <v>13</v>
      </c>
      <c r="I62" s="2">
        <f>AVERAGEIF(A:A,A62,G:G)</f>
        <v>45.74384615384615</v>
      </c>
      <c r="J62" s="2">
        <f t="shared" si="32"/>
        <v>-29.613846153846151</v>
      </c>
      <c r="K62" s="2">
        <f t="shared" si="33"/>
        <v>60.386153846153846</v>
      </c>
      <c r="L62" s="2">
        <f t="shared" si="34"/>
        <v>37.456086898795235</v>
      </c>
      <c r="M62" s="2">
        <f>SUMIF(A:A,A62,L:L)</f>
        <v>3512.4524888497372</v>
      </c>
      <c r="N62" s="3">
        <f t="shared" si="35"/>
        <v>1.0663798874916997E-2</v>
      </c>
      <c r="O62" s="6">
        <f t="shared" si="36"/>
        <v>93.775211979303549</v>
      </c>
      <c r="P62" s="3" t="str">
        <f t="shared" si="37"/>
        <v/>
      </c>
      <c r="Q62" s="3" t="str">
        <f>IF(ISNUMBER(P62),SUMIF(A:A,A62,P:P),"")</f>
        <v/>
      </c>
      <c r="R62" s="3" t="str">
        <f t="shared" si="38"/>
        <v/>
      </c>
      <c r="S62" s="7" t="str">
        <f t="shared" si="39"/>
        <v/>
      </c>
    </row>
  </sheetData>
  <autoFilter ref="A6:S23" xr:uid="{00000000-0009-0000-0000-000000000000}"/>
  <sortState xmlns:xlrd2="http://schemas.microsoft.com/office/spreadsheetml/2017/richdata2" ref="A7:T62">
    <sortCondition ref="B7:B62"/>
    <sortCondition ref="H7:H62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7:G1048576 G6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:G26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24062022 -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2022-06-23T23:02:38Z</cp:lastPrinted>
  <dcterms:created xsi:type="dcterms:W3CDTF">2016-03-11T05:58:01Z</dcterms:created>
  <dcterms:modified xsi:type="dcterms:W3CDTF">2022-06-23T23:04:27Z</dcterms:modified>
</cp:coreProperties>
</file>