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9626A2DA-F40E-4A3F-BD90-C192FB613A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7102022 - Sunshine Coast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07102022 - Sunshine Coast'!$A$7:$S$7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I8" i="1"/>
  <c r="J8" i="1" s="1"/>
  <c r="K8" i="1" s="1"/>
  <c r="L8" i="1" s="1"/>
  <c r="H12" i="1"/>
  <c r="I12" i="1"/>
  <c r="J12" i="1" s="1"/>
  <c r="K12" i="1" s="1"/>
  <c r="L12" i="1" s="1"/>
  <c r="H11" i="1"/>
  <c r="I11" i="1"/>
  <c r="J11" i="1" s="1"/>
  <c r="K11" i="1" s="1"/>
  <c r="L11" i="1" s="1"/>
  <c r="H9" i="1"/>
  <c r="I9" i="1"/>
  <c r="J9" i="1" s="1"/>
  <c r="K9" i="1" s="1"/>
  <c r="L9" i="1" s="1"/>
  <c r="H13" i="1"/>
  <c r="I13" i="1"/>
  <c r="J13" i="1" s="1"/>
  <c r="K13" i="1" s="1"/>
  <c r="L13" i="1" s="1"/>
  <c r="H10" i="1"/>
  <c r="I10" i="1"/>
  <c r="J10" i="1" s="1"/>
  <c r="K10" i="1" s="1"/>
  <c r="L10" i="1" s="1"/>
  <c r="H20" i="1"/>
  <c r="I20" i="1"/>
  <c r="J20" i="1" s="1"/>
  <c r="K20" i="1" s="1"/>
  <c r="L20" i="1" s="1"/>
  <c r="H22" i="1"/>
  <c r="I22" i="1"/>
  <c r="J22" i="1" s="1"/>
  <c r="K22" i="1" s="1"/>
  <c r="L22" i="1" s="1"/>
  <c r="H19" i="1"/>
  <c r="I19" i="1"/>
  <c r="J19" i="1" s="1"/>
  <c r="K19" i="1" s="1"/>
  <c r="L19" i="1" s="1"/>
  <c r="H16" i="1"/>
  <c r="I16" i="1"/>
  <c r="J16" i="1" s="1"/>
  <c r="K16" i="1" s="1"/>
  <c r="L16" i="1" s="1"/>
  <c r="H18" i="1"/>
  <c r="I18" i="1"/>
  <c r="J18" i="1" s="1"/>
  <c r="K18" i="1" s="1"/>
  <c r="L18" i="1" s="1"/>
  <c r="H21" i="1"/>
  <c r="I21" i="1"/>
  <c r="J21" i="1" s="1"/>
  <c r="K21" i="1" s="1"/>
  <c r="L21" i="1" s="1"/>
  <c r="H23" i="1"/>
  <c r="I23" i="1"/>
  <c r="J23" i="1" s="1"/>
  <c r="K23" i="1" s="1"/>
  <c r="L23" i="1" s="1"/>
  <c r="H15" i="1"/>
  <c r="I15" i="1"/>
  <c r="J15" i="1" s="1"/>
  <c r="K15" i="1" s="1"/>
  <c r="L15" i="1" s="1"/>
  <c r="H17" i="1"/>
  <c r="I17" i="1"/>
  <c r="J17" i="1" s="1"/>
  <c r="K17" i="1" s="1"/>
  <c r="L17" i="1" s="1"/>
  <c r="H33" i="1"/>
  <c r="I33" i="1"/>
  <c r="J33" i="1" s="1"/>
  <c r="K33" i="1" s="1"/>
  <c r="L33" i="1" s="1"/>
  <c r="H31" i="1"/>
  <c r="I31" i="1"/>
  <c r="J31" i="1" s="1"/>
  <c r="K31" i="1" s="1"/>
  <c r="L31" i="1" s="1"/>
  <c r="H29" i="1"/>
  <c r="I29" i="1"/>
  <c r="J29" i="1" s="1"/>
  <c r="K29" i="1" s="1"/>
  <c r="L29" i="1" s="1"/>
  <c r="H27" i="1"/>
  <c r="I27" i="1"/>
  <c r="J27" i="1" s="1"/>
  <c r="K27" i="1" s="1"/>
  <c r="L27" i="1" s="1"/>
  <c r="H30" i="1"/>
  <c r="I30" i="1"/>
  <c r="J30" i="1" s="1"/>
  <c r="K30" i="1" s="1"/>
  <c r="L30" i="1" s="1"/>
  <c r="H25" i="1"/>
  <c r="I25" i="1"/>
  <c r="J25" i="1" s="1"/>
  <c r="K25" i="1" s="1"/>
  <c r="L25" i="1" s="1"/>
  <c r="H28" i="1"/>
  <c r="I28" i="1"/>
  <c r="J28" i="1" s="1"/>
  <c r="K28" i="1" s="1"/>
  <c r="L28" i="1" s="1"/>
  <c r="H26" i="1"/>
  <c r="I26" i="1"/>
  <c r="J26" i="1" s="1"/>
  <c r="K26" i="1" s="1"/>
  <c r="L26" i="1" s="1"/>
  <c r="H32" i="1"/>
  <c r="I32" i="1"/>
  <c r="J32" i="1" s="1"/>
  <c r="K32" i="1" s="1"/>
  <c r="L32" i="1" s="1"/>
  <c r="H38" i="1"/>
  <c r="I38" i="1"/>
  <c r="J38" i="1" s="1"/>
  <c r="K38" i="1" s="1"/>
  <c r="L38" i="1" s="1"/>
  <c r="H41" i="1"/>
  <c r="I41" i="1"/>
  <c r="J41" i="1" s="1"/>
  <c r="K41" i="1" s="1"/>
  <c r="L41" i="1" s="1"/>
  <c r="H36" i="1"/>
  <c r="I36" i="1"/>
  <c r="J36" i="1" s="1"/>
  <c r="K36" i="1" s="1"/>
  <c r="L36" i="1" s="1"/>
  <c r="H35" i="1"/>
  <c r="I35" i="1"/>
  <c r="J35" i="1" s="1"/>
  <c r="K35" i="1" s="1"/>
  <c r="L35" i="1" s="1"/>
  <c r="H37" i="1"/>
  <c r="I37" i="1"/>
  <c r="J37" i="1" s="1"/>
  <c r="K37" i="1" s="1"/>
  <c r="L37" i="1" s="1"/>
  <c r="H44" i="1"/>
  <c r="I44" i="1"/>
  <c r="J44" i="1" s="1"/>
  <c r="K44" i="1" s="1"/>
  <c r="L44" i="1" s="1"/>
  <c r="H39" i="1"/>
  <c r="I39" i="1"/>
  <c r="J39" i="1" s="1"/>
  <c r="K39" i="1" s="1"/>
  <c r="L39" i="1" s="1"/>
  <c r="H43" i="1"/>
  <c r="I43" i="1"/>
  <c r="J43" i="1" s="1"/>
  <c r="K43" i="1" s="1"/>
  <c r="L43" i="1" s="1"/>
  <c r="H42" i="1"/>
  <c r="I42" i="1"/>
  <c r="J42" i="1" s="1"/>
  <c r="K42" i="1" s="1"/>
  <c r="L42" i="1" s="1"/>
  <c r="H40" i="1"/>
  <c r="I40" i="1"/>
  <c r="J40" i="1" s="1"/>
  <c r="K40" i="1" s="1"/>
  <c r="L40" i="1" s="1"/>
  <c r="H49" i="1"/>
  <c r="I49" i="1"/>
  <c r="J49" i="1" s="1"/>
  <c r="K49" i="1" s="1"/>
  <c r="L49" i="1" s="1"/>
  <c r="H46" i="1"/>
  <c r="I46" i="1"/>
  <c r="J46" i="1" s="1"/>
  <c r="K46" i="1" s="1"/>
  <c r="L46" i="1" s="1"/>
  <c r="H48" i="1"/>
  <c r="I48" i="1"/>
  <c r="J48" i="1" s="1"/>
  <c r="K48" i="1" s="1"/>
  <c r="L48" i="1" s="1"/>
  <c r="H47" i="1"/>
  <c r="I47" i="1"/>
  <c r="J47" i="1" s="1"/>
  <c r="K47" i="1" s="1"/>
  <c r="L47" i="1" s="1"/>
  <c r="H51" i="1"/>
  <c r="I51" i="1"/>
  <c r="J51" i="1" s="1"/>
  <c r="K51" i="1" s="1"/>
  <c r="L51" i="1" s="1"/>
  <c r="H52" i="1"/>
  <c r="I52" i="1"/>
  <c r="J52" i="1" s="1"/>
  <c r="K52" i="1" s="1"/>
  <c r="L52" i="1" s="1"/>
  <c r="H50" i="1"/>
  <c r="I50" i="1"/>
  <c r="J50" i="1" s="1"/>
  <c r="K50" i="1" s="1"/>
  <c r="L50" i="1" s="1"/>
  <c r="H53" i="1"/>
  <c r="I53" i="1"/>
  <c r="J53" i="1" s="1"/>
  <c r="K53" i="1" s="1"/>
  <c r="L53" i="1" s="1"/>
  <c r="H57" i="1"/>
  <c r="I57" i="1"/>
  <c r="J57" i="1" s="1"/>
  <c r="K57" i="1" s="1"/>
  <c r="L57" i="1" s="1"/>
  <c r="H56" i="1"/>
  <c r="I56" i="1"/>
  <c r="J56" i="1" s="1"/>
  <c r="K56" i="1" s="1"/>
  <c r="L56" i="1" s="1"/>
  <c r="H59" i="1"/>
  <c r="I59" i="1"/>
  <c r="J59" i="1" s="1"/>
  <c r="K59" i="1" s="1"/>
  <c r="L59" i="1" s="1"/>
  <c r="H55" i="1"/>
  <c r="I55" i="1"/>
  <c r="J55" i="1" s="1"/>
  <c r="K55" i="1" s="1"/>
  <c r="L55" i="1" s="1"/>
  <c r="H60" i="1"/>
  <c r="I60" i="1"/>
  <c r="J60" i="1" s="1"/>
  <c r="K60" i="1" s="1"/>
  <c r="L60" i="1" s="1"/>
  <c r="H61" i="1"/>
  <c r="I61" i="1"/>
  <c r="J61" i="1" s="1"/>
  <c r="K61" i="1" s="1"/>
  <c r="L61" i="1" s="1"/>
  <c r="H58" i="1"/>
  <c r="I58" i="1"/>
  <c r="J58" i="1" s="1"/>
  <c r="K58" i="1" s="1"/>
  <c r="L58" i="1" s="1"/>
  <c r="H62" i="1"/>
  <c r="I62" i="1"/>
  <c r="J62" i="1" s="1"/>
  <c r="K62" i="1" s="1"/>
  <c r="L62" i="1" s="1"/>
  <c r="M58" i="1" l="1"/>
  <c r="N58" i="1" s="1"/>
  <c r="O58" i="1" s="1"/>
  <c r="P58" i="1" s="1"/>
  <c r="M53" i="1"/>
  <c r="N53" i="1" s="1"/>
  <c r="O53" i="1" s="1"/>
  <c r="P53" i="1" s="1"/>
  <c r="M46" i="1"/>
  <c r="N46" i="1" s="1"/>
  <c r="O46" i="1" s="1"/>
  <c r="P46" i="1" s="1"/>
  <c r="M62" i="1"/>
  <c r="N62" i="1" s="1"/>
  <c r="O62" i="1" s="1"/>
  <c r="P62" i="1" s="1"/>
  <c r="M55" i="1"/>
  <c r="N55" i="1" s="1"/>
  <c r="O55" i="1" s="1"/>
  <c r="P55" i="1" s="1"/>
  <c r="M61" i="1"/>
  <c r="N61" i="1" s="1"/>
  <c r="O61" i="1" s="1"/>
  <c r="P61" i="1" s="1"/>
  <c r="M56" i="1"/>
  <c r="N56" i="1" s="1"/>
  <c r="O56" i="1" s="1"/>
  <c r="P56" i="1" s="1"/>
  <c r="M60" i="1"/>
  <c r="N60" i="1" s="1"/>
  <c r="O60" i="1" s="1"/>
  <c r="P60" i="1" s="1"/>
  <c r="M57" i="1"/>
  <c r="N57" i="1" s="1"/>
  <c r="O57" i="1" s="1"/>
  <c r="P57" i="1" s="1"/>
  <c r="M36" i="1"/>
  <c r="N36" i="1" s="1"/>
  <c r="O36" i="1" s="1"/>
  <c r="P36" i="1" s="1"/>
  <c r="M39" i="1"/>
  <c r="N39" i="1" s="1"/>
  <c r="O39" i="1" s="1"/>
  <c r="P39" i="1" s="1"/>
  <c r="M42" i="1"/>
  <c r="N42" i="1" s="1"/>
  <c r="O42" i="1" s="1"/>
  <c r="P42" i="1" s="1"/>
  <c r="M37" i="1"/>
  <c r="N37" i="1" s="1"/>
  <c r="O37" i="1" s="1"/>
  <c r="P37" i="1" s="1"/>
  <c r="M41" i="1"/>
  <c r="N41" i="1" s="1"/>
  <c r="O41" i="1" s="1"/>
  <c r="P41" i="1" s="1"/>
  <c r="M43" i="1"/>
  <c r="N43" i="1" s="1"/>
  <c r="O43" i="1" s="1"/>
  <c r="P43" i="1" s="1"/>
  <c r="M40" i="1"/>
  <c r="N40" i="1" s="1"/>
  <c r="O40" i="1" s="1"/>
  <c r="P40" i="1" s="1"/>
  <c r="M35" i="1"/>
  <c r="N35" i="1" s="1"/>
  <c r="O35" i="1" s="1"/>
  <c r="P35" i="1" s="1"/>
  <c r="M44" i="1"/>
  <c r="N44" i="1" s="1"/>
  <c r="O44" i="1" s="1"/>
  <c r="P44" i="1" s="1"/>
  <c r="M38" i="1"/>
  <c r="N38" i="1" s="1"/>
  <c r="O38" i="1" s="1"/>
  <c r="P38" i="1" s="1"/>
  <c r="M29" i="1"/>
  <c r="N29" i="1" s="1"/>
  <c r="O29" i="1" s="1"/>
  <c r="P29" i="1" s="1"/>
  <c r="M30" i="1"/>
  <c r="N30" i="1" s="1"/>
  <c r="O30" i="1" s="1"/>
  <c r="P30" i="1" s="1"/>
  <c r="M31" i="1"/>
  <c r="N31" i="1" s="1"/>
  <c r="O31" i="1" s="1"/>
  <c r="P31" i="1" s="1"/>
  <c r="M28" i="1"/>
  <c r="N28" i="1" s="1"/>
  <c r="O28" i="1" s="1"/>
  <c r="P28" i="1" s="1"/>
  <c r="M33" i="1"/>
  <c r="N33" i="1" s="1"/>
  <c r="O33" i="1" s="1"/>
  <c r="P33" i="1" s="1"/>
  <c r="M26" i="1"/>
  <c r="N26" i="1" s="1"/>
  <c r="O26" i="1" s="1"/>
  <c r="P26" i="1" s="1"/>
  <c r="M25" i="1"/>
  <c r="N25" i="1" s="1"/>
  <c r="O25" i="1" s="1"/>
  <c r="P25" i="1" s="1"/>
  <c r="M27" i="1"/>
  <c r="N27" i="1" s="1"/>
  <c r="O27" i="1" s="1"/>
  <c r="P27" i="1" s="1"/>
  <c r="M32" i="1"/>
  <c r="N32" i="1" s="1"/>
  <c r="O32" i="1" s="1"/>
  <c r="P32" i="1" s="1"/>
  <c r="M51" i="1"/>
  <c r="N51" i="1" s="1"/>
  <c r="O51" i="1" s="1"/>
  <c r="P51" i="1" s="1"/>
  <c r="M47" i="1"/>
  <c r="N47" i="1" s="1"/>
  <c r="O47" i="1" s="1"/>
  <c r="P47" i="1" s="1"/>
  <c r="M49" i="1"/>
  <c r="N49" i="1" s="1"/>
  <c r="O49" i="1" s="1"/>
  <c r="P49" i="1" s="1"/>
  <c r="M50" i="1"/>
  <c r="N50" i="1" s="1"/>
  <c r="O50" i="1" s="1"/>
  <c r="P50" i="1" s="1"/>
  <c r="M48" i="1"/>
  <c r="N48" i="1" s="1"/>
  <c r="O48" i="1" s="1"/>
  <c r="P48" i="1" s="1"/>
  <c r="M52" i="1"/>
  <c r="N52" i="1" s="1"/>
  <c r="O52" i="1" s="1"/>
  <c r="P52" i="1" s="1"/>
  <c r="M59" i="1"/>
  <c r="N59" i="1" s="1"/>
  <c r="O59" i="1" s="1"/>
  <c r="P59" i="1" s="1"/>
  <c r="M20" i="1"/>
  <c r="N20" i="1" s="1"/>
  <c r="O20" i="1" s="1"/>
  <c r="P20" i="1" s="1"/>
  <c r="M18" i="1"/>
  <c r="N18" i="1" s="1"/>
  <c r="O18" i="1" s="1"/>
  <c r="P18" i="1" s="1"/>
  <c r="M16" i="1"/>
  <c r="N16" i="1" s="1"/>
  <c r="O16" i="1" s="1"/>
  <c r="P16" i="1" s="1"/>
  <c r="M23" i="1"/>
  <c r="N23" i="1" s="1"/>
  <c r="O23" i="1" s="1"/>
  <c r="P23" i="1" s="1"/>
  <c r="M21" i="1"/>
  <c r="N21" i="1" s="1"/>
  <c r="O21" i="1" s="1"/>
  <c r="P21" i="1" s="1"/>
  <c r="M22" i="1"/>
  <c r="N22" i="1" s="1"/>
  <c r="O22" i="1" s="1"/>
  <c r="P22" i="1" s="1"/>
  <c r="M19" i="1"/>
  <c r="N19" i="1" s="1"/>
  <c r="O19" i="1" s="1"/>
  <c r="P19" i="1" s="1"/>
  <c r="M15" i="1"/>
  <c r="N15" i="1" s="1"/>
  <c r="O15" i="1" s="1"/>
  <c r="P15" i="1" s="1"/>
  <c r="M17" i="1"/>
  <c r="N17" i="1" s="1"/>
  <c r="O17" i="1" s="1"/>
  <c r="P17" i="1" s="1"/>
  <c r="M8" i="1"/>
  <c r="N8" i="1" s="1"/>
  <c r="O8" i="1" s="1"/>
  <c r="P8" i="1" s="1"/>
  <c r="M11" i="1"/>
  <c r="N11" i="1" s="1"/>
  <c r="O11" i="1" s="1"/>
  <c r="P11" i="1" s="1"/>
  <c r="M10" i="1"/>
  <c r="N10" i="1" s="1"/>
  <c r="O10" i="1" s="1"/>
  <c r="P10" i="1" s="1"/>
  <c r="M13" i="1"/>
  <c r="N13" i="1" s="1"/>
  <c r="O13" i="1" s="1"/>
  <c r="P13" i="1" s="1"/>
  <c r="M12" i="1"/>
  <c r="N12" i="1" s="1"/>
  <c r="O12" i="1" s="1"/>
  <c r="P12" i="1" s="1"/>
  <c r="M9" i="1"/>
  <c r="N9" i="1" s="1"/>
  <c r="O9" i="1" s="1"/>
  <c r="P9" i="1" s="1"/>
  <c r="Q49" i="1" l="1"/>
  <c r="R49" i="1" s="1"/>
  <c r="S49" i="1" s="1"/>
  <c r="Q20" i="1"/>
  <c r="R20" i="1" s="1"/>
  <c r="S20" i="1" s="1"/>
  <c r="Q25" i="1"/>
  <c r="R25" i="1" s="1"/>
  <c r="S25" i="1" s="1"/>
  <c r="Q26" i="1"/>
  <c r="R26" i="1" s="1"/>
  <c r="S26" i="1" s="1"/>
  <c r="Q51" i="1"/>
  <c r="R51" i="1" s="1"/>
  <c r="S51" i="1" s="1"/>
  <c r="Q12" i="1"/>
  <c r="R12" i="1" s="1"/>
  <c r="S12" i="1" s="1"/>
  <c r="Q15" i="1"/>
  <c r="R15" i="1" s="1"/>
  <c r="S15" i="1" s="1"/>
  <c r="Q47" i="1"/>
  <c r="R47" i="1" s="1"/>
  <c r="S47" i="1" s="1"/>
  <c r="Q13" i="1"/>
  <c r="R13" i="1" s="1"/>
  <c r="S13" i="1" s="1"/>
  <c r="Q35" i="1"/>
  <c r="R35" i="1" s="1"/>
  <c r="S35" i="1" s="1"/>
  <c r="Q59" i="1"/>
  <c r="R59" i="1" s="1"/>
  <c r="S59" i="1" s="1"/>
  <c r="Q40" i="1"/>
  <c r="R40" i="1" s="1"/>
  <c r="S40" i="1" s="1"/>
  <c r="Q52" i="1"/>
  <c r="R52" i="1" s="1"/>
  <c r="S52" i="1" s="1"/>
  <c r="Q61" i="1"/>
  <c r="R61" i="1" s="1"/>
  <c r="S61" i="1" s="1"/>
  <c r="Q9" i="1"/>
  <c r="R9" i="1" s="1"/>
  <c r="S9" i="1" s="1"/>
  <c r="Q11" i="1"/>
  <c r="R11" i="1" s="1"/>
  <c r="S11" i="1" s="1"/>
  <c r="Q23" i="1"/>
  <c r="R23" i="1" s="1"/>
  <c r="S23" i="1" s="1"/>
  <c r="Q48" i="1"/>
  <c r="R48" i="1" s="1"/>
  <c r="S48" i="1" s="1"/>
  <c r="Q29" i="1"/>
  <c r="R29" i="1" s="1"/>
  <c r="S29" i="1" s="1"/>
  <c r="Q46" i="1"/>
  <c r="R46" i="1" s="1"/>
  <c r="S46" i="1" s="1"/>
  <c r="Q17" i="1"/>
  <c r="R17" i="1" s="1"/>
  <c r="S17" i="1" s="1"/>
  <c r="Q8" i="1"/>
  <c r="R8" i="1" s="1"/>
  <c r="S8" i="1" s="1"/>
  <c r="Q16" i="1"/>
  <c r="R16" i="1" s="1"/>
  <c r="S16" i="1" s="1"/>
  <c r="Q50" i="1"/>
  <c r="R50" i="1" s="1"/>
  <c r="S50" i="1" s="1"/>
  <c r="Q32" i="1"/>
  <c r="R32" i="1" s="1"/>
  <c r="S32" i="1" s="1"/>
  <c r="Q33" i="1"/>
  <c r="R33" i="1" s="1"/>
  <c r="S33" i="1" s="1"/>
  <c r="Q28" i="1"/>
  <c r="R28" i="1" s="1"/>
  <c r="S28" i="1" s="1"/>
  <c r="Q60" i="1"/>
  <c r="R60" i="1" s="1"/>
  <c r="S60" i="1" s="1"/>
  <c r="Q18" i="1"/>
  <c r="R18" i="1" s="1"/>
  <c r="S18" i="1" s="1"/>
  <c r="Q21" i="1"/>
  <c r="R21" i="1" s="1"/>
  <c r="S21" i="1" s="1"/>
  <c r="Q19" i="1"/>
  <c r="R19" i="1" s="1"/>
  <c r="S19" i="1" s="1"/>
  <c r="Q41" i="1"/>
  <c r="R41" i="1" s="1"/>
  <c r="S41" i="1" s="1"/>
  <c r="Q44" i="1"/>
  <c r="R44" i="1" s="1"/>
  <c r="S44" i="1" s="1"/>
  <c r="Q27" i="1"/>
  <c r="R27" i="1" s="1"/>
  <c r="S27" i="1" s="1"/>
  <c r="Q37" i="1"/>
  <c r="R37" i="1" s="1"/>
  <c r="S37" i="1" s="1"/>
  <c r="Q55" i="1"/>
  <c r="R55" i="1" s="1"/>
  <c r="S55" i="1" s="1"/>
  <c r="Q10" i="1"/>
  <c r="R10" i="1" s="1"/>
  <c r="S10" i="1" s="1"/>
  <c r="Q57" i="1"/>
  <c r="R57" i="1" s="1"/>
  <c r="S57" i="1" s="1"/>
  <c r="Q62" i="1"/>
  <c r="R62" i="1" s="1"/>
  <c r="S62" i="1" s="1"/>
  <c r="Q42" i="1"/>
  <c r="R42" i="1" s="1"/>
  <c r="S42" i="1" s="1"/>
  <c r="Q39" i="1"/>
  <c r="R39" i="1" s="1"/>
  <c r="S39" i="1" s="1"/>
  <c r="Q53" i="1"/>
  <c r="R53" i="1" s="1"/>
  <c r="S53" i="1" s="1"/>
  <c r="Q22" i="1"/>
  <c r="R22" i="1" s="1"/>
  <c r="S22" i="1" s="1"/>
  <c r="Q58" i="1"/>
  <c r="R58" i="1" s="1"/>
  <c r="S58" i="1" s="1"/>
  <c r="Q30" i="1"/>
  <c r="R30" i="1" s="1"/>
  <c r="S30" i="1" s="1"/>
  <c r="Q43" i="1"/>
  <c r="R43" i="1" s="1"/>
  <c r="S43" i="1" s="1"/>
  <c r="Q36" i="1"/>
  <c r="R36" i="1" s="1"/>
  <c r="S36" i="1" s="1"/>
  <c r="Q38" i="1"/>
  <c r="R38" i="1" s="1"/>
  <c r="S38" i="1" s="1"/>
  <c r="Q31" i="1"/>
  <c r="R31" i="1" s="1"/>
  <c r="S31" i="1" s="1"/>
  <c r="Q56" i="1"/>
  <c r="R56" i="1" s="1"/>
  <c r="S56" i="1" s="1"/>
</calcChain>
</file>

<file path=xl/sharedStrings.xml><?xml version="1.0" encoding="utf-8"?>
<sst xmlns="http://schemas.openxmlformats.org/spreadsheetml/2006/main" count="119" uniqueCount="70">
  <si>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</si>
  <si>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</si>
  <si>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</si>
  <si>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</si>
  <si>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</si>
  <si>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</si>
  <si>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</si>
  <si>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</si>
  <si>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</si>
  <si>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</si>
  <si>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</si>
  <si>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</si>
  <si>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</si>
  <si>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</si>
  <si>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</si>
  <si>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</si>
  <si>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</si>
  <si>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</si>
  <si>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</si>
  <si>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Sunshine Coast</t>
  </si>
  <si>
    <t xml:space="preserve">Awesome Lad         </t>
  </si>
  <si>
    <t xml:space="preserve">Without Revenge     </t>
  </si>
  <si>
    <t xml:space="preserve">Confessed           </t>
  </si>
  <si>
    <t xml:space="preserve">The Tyler           </t>
  </si>
  <si>
    <t xml:space="preserve">Spirits Charm       </t>
  </si>
  <si>
    <t xml:space="preserve">The Drover          </t>
  </si>
  <si>
    <t xml:space="preserve">Meatball            </t>
  </si>
  <si>
    <t xml:space="preserve">Painted Black       </t>
  </si>
  <si>
    <t xml:space="preserve">Quotant             </t>
  </si>
  <si>
    <t xml:space="preserve">Spurious            </t>
  </si>
  <si>
    <t xml:space="preserve">Mt Mort Shark       </t>
  </si>
  <si>
    <t xml:space="preserve">Renault             </t>
  </si>
  <si>
    <t xml:space="preserve">Anacheeva Lad       </t>
  </si>
  <si>
    <t xml:space="preserve">Ronlee Gal          </t>
  </si>
  <si>
    <t xml:space="preserve">Simon Says          </t>
  </si>
  <si>
    <t xml:space="preserve">New Alliance        </t>
  </si>
  <si>
    <t xml:space="preserve">Le Heros            </t>
  </si>
  <si>
    <t xml:space="preserve">Shinshinto          </t>
  </si>
  <si>
    <t xml:space="preserve">Sams A Natural      </t>
  </si>
  <si>
    <t xml:space="preserve">Exalted Crown       </t>
  </si>
  <si>
    <t xml:space="preserve">Funny Money         </t>
  </si>
  <si>
    <t xml:space="preserve">Yourjokingme Right  </t>
  </si>
  <si>
    <t xml:space="preserve">Youll Be Mist       </t>
  </si>
  <si>
    <t xml:space="preserve">Belistic Man        </t>
  </si>
  <si>
    <t xml:space="preserve">Exlover             </t>
  </si>
  <si>
    <t xml:space="preserve">Legend I Am         </t>
  </si>
  <si>
    <t xml:space="preserve">Deep State          </t>
  </si>
  <si>
    <t xml:space="preserve">Ralphie             </t>
  </si>
  <si>
    <t xml:space="preserve">Diamond Lass        </t>
  </si>
  <si>
    <t xml:space="preserve">Taormina Rhythm     </t>
  </si>
  <si>
    <t xml:space="preserve">Tallahassee Lassie  </t>
  </si>
  <si>
    <t xml:space="preserve">Mishka Magic        </t>
  </si>
  <si>
    <t xml:space="preserve">Implacable          </t>
  </si>
  <si>
    <t xml:space="preserve">Scare Campaign      </t>
  </si>
  <si>
    <t xml:space="preserve">Savileo             </t>
  </si>
  <si>
    <t xml:space="preserve">Absolute Charmer    </t>
  </si>
  <si>
    <t xml:space="preserve">Wickedn Lovinit     </t>
  </si>
  <si>
    <t xml:space="preserve">Kalpana             </t>
  </si>
  <si>
    <t xml:space="preserve">Jades Mission       </t>
  </si>
  <si>
    <t xml:space="preserve">Petralia            </t>
  </si>
  <si>
    <t xml:space="preserve">Craiglea Karly      </t>
  </si>
  <si>
    <t xml:space="preserve">Sistine Avenue      </t>
  </si>
  <si>
    <t xml:space="preserve">Fausto              </t>
  </si>
  <si>
    <t xml:space="preserve">Jakat               </t>
  </si>
  <si>
    <t xml:space="preserve">Medieval Crown      </t>
  </si>
  <si>
    <t xml:space="preserve">Soobpurb Dancer     </t>
  </si>
  <si>
    <t xml:space="preserve">Tavistock Square    </t>
  </si>
  <si>
    <t xml:space="preserve">Fear The Truth      </t>
  </si>
  <si>
    <t xml:space="preserve">Solarosa            </t>
  </si>
  <si>
    <t xml:space="preserve">Willnotquit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</si>
</sst>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45720</xdr:colOff>
      <xdr:row>6</xdr:row>
      <xdr:rowOff>13220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421F3-F818-EC8C-E16A-412334A8E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3240" cy="111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2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U49" sqref="U49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.88671875" style="9" bestFit="1" customWidth="1"/>
    <col min="4" max="4" width="6.44140625" style="9" bestFit="1" customWidth="1"/>
    <col min="5" max="5" width="6.33203125" style="9" bestFit="1" customWidth="1"/>
    <col min="6" max="6" width="24.21875" style="9" bestFit="1" customWidth="1"/>
    <col min="7" max="7" width="15.66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2.5546875" style="12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31</v>
      </c>
      <c r="B8" s="5">
        <v>0.79166666666666663</v>
      </c>
      <c r="C8" s="1" t="s">
        <v>19</v>
      </c>
      <c r="D8" s="1">
        <v>1</v>
      </c>
      <c r="E8" s="1">
        <v>1</v>
      </c>
      <c r="F8" s="1" t="s">
        <v>20</v>
      </c>
      <c r="G8" s="1">
        <v>71.02</v>
      </c>
      <c r="H8" s="1">
        <f>1+COUNTIFS(A:A,A8,G:G,"&gt;"&amp;G8)</f>
        <v>1</v>
      </c>
      <c r="I8" s="2">
        <f>AVERAGEIF(A:A,A8,G:G)</f>
        <v>53.113333333333337</v>
      </c>
      <c r="J8" s="2">
        <f t="shared" ref="J8:J20" si="0">G8-I8</f>
        <v>17.906666666666659</v>
      </c>
      <c r="K8" s="2">
        <f t="shared" ref="K8:K20" si="1">90+J8</f>
        <v>107.90666666666667</v>
      </c>
      <c r="L8" s="2">
        <f t="shared" ref="L8:L20" si="2">EXP(0.06*K8)</f>
        <v>648.33011282042219</v>
      </c>
      <c r="M8" s="2">
        <f>SUMIF(A:A,A8,L:L)</f>
        <v>1689.2091674676544</v>
      </c>
      <c r="N8" s="3">
        <f t="shared" ref="N8:N20" si="3">L8/M8</f>
        <v>0.38380688745157232</v>
      </c>
      <c r="O8" s="6">
        <f t="shared" ref="O8:O20" si="4">1/N8</f>
        <v>2.6054769538917593</v>
      </c>
      <c r="P8" s="3">
        <f t="shared" ref="P8:P20" si="5">IF(O8&gt;21,"",N8)</f>
        <v>0.38380688745157232</v>
      </c>
      <c r="Q8" s="3">
        <f>IF(ISNUMBER(P8),SUMIF(A:A,A8,P:P),"")</f>
        <v>0.96736649475503422</v>
      </c>
      <c r="R8" s="3">
        <f t="shared" ref="R8:R20" si="6">IFERROR(P8*(1/Q8),"")</f>
        <v>0.39675437337610453</v>
      </c>
      <c r="S8" s="7">
        <f t="shared" ref="S8:S20" si="7">IFERROR(1/R8,"")</f>
        <v>2.5204511080512955</v>
      </c>
    </row>
    <row r="9" spans="1:19" x14ac:dyDescent="0.3">
      <c r="A9" s="1">
        <v>31</v>
      </c>
      <c r="B9" s="5">
        <v>0.79166666666666663</v>
      </c>
      <c r="C9" s="1" t="s">
        <v>19</v>
      </c>
      <c r="D9" s="1">
        <v>1</v>
      </c>
      <c r="E9" s="1">
        <v>5</v>
      </c>
      <c r="F9" s="1" t="s">
        <v>23</v>
      </c>
      <c r="G9" s="1">
        <v>57.05</v>
      </c>
      <c r="H9" s="1">
        <f>1+COUNTIFS(A:A,A9,G:G,"&gt;"&amp;G9)</f>
        <v>2</v>
      </c>
      <c r="I9" s="2">
        <f>AVERAGEIF(A:A,A9,G:G)</f>
        <v>53.113333333333337</v>
      </c>
      <c r="J9" s="2">
        <f t="shared" si="0"/>
        <v>3.9366666666666603</v>
      </c>
      <c r="K9" s="2">
        <f t="shared" si="1"/>
        <v>93.936666666666667</v>
      </c>
      <c r="L9" s="2">
        <f t="shared" si="2"/>
        <v>280.39518973427448</v>
      </c>
      <c r="M9" s="2">
        <f>SUMIF(A:A,A9,L:L)</f>
        <v>1689.2091674676544</v>
      </c>
      <c r="N9" s="3">
        <f t="shared" si="3"/>
        <v>0.16599198911205507</v>
      </c>
      <c r="O9" s="6">
        <f t="shared" si="4"/>
        <v>6.0243871125909392</v>
      </c>
      <c r="P9" s="3">
        <f t="shared" si="5"/>
        <v>0.16599198911205507</v>
      </c>
      <c r="Q9" s="3">
        <f>IF(ISNUMBER(P9),SUMIF(A:A,A9,P:P),"")</f>
        <v>0.96736649475503422</v>
      </c>
      <c r="R9" s="3">
        <f t="shared" si="6"/>
        <v>0.17159162531682384</v>
      </c>
      <c r="S9" s="7">
        <f t="shared" si="7"/>
        <v>5.8277902441544986</v>
      </c>
    </row>
    <row r="10" spans="1:19" x14ac:dyDescent="0.3">
      <c r="A10" s="1">
        <v>31</v>
      </c>
      <c r="B10" s="5">
        <v>0.79166666666666663</v>
      </c>
      <c r="C10" s="1" t="s">
        <v>19</v>
      </c>
      <c r="D10" s="1">
        <v>1</v>
      </c>
      <c r="E10" s="1">
        <v>8</v>
      </c>
      <c r="F10" s="1" t="s">
        <v>25</v>
      </c>
      <c r="G10" s="1">
        <v>56.81</v>
      </c>
      <c r="H10" s="1">
        <f>1+COUNTIFS(A:A,A10,G:G,"&gt;"&amp;G10)</f>
        <v>3</v>
      </c>
      <c r="I10" s="2">
        <f>AVERAGEIF(A:A,A10,G:G)</f>
        <v>53.113333333333337</v>
      </c>
      <c r="J10" s="2">
        <f t="shared" si="0"/>
        <v>3.6966666666666654</v>
      </c>
      <c r="K10" s="2">
        <f t="shared" si="1"/>
        <v>93.696666666666658</v>
      </c>
      <c r="L10" s="2">
        <f t="shared" si="2"/>
        <v>276.38643133369084</v>
      </c>
      <c r="M10" s="2">
        <f>SUMIF(A:A,A10,L:L)</f>
        <v>1689.2091674676544</v>
      </c>
      <c r="N10" s="3">
        <f t="shared" si="3"/>
        <v>0.16361883220657053</v>
      </c>
      <c r="O10" s="6">
        <f t="shared" si="4"/>
        <v>6.1117659044130646</v>
      </c>
      <c r="P10" s="3">
        <f t="shared" si="5"/>
        <v>0.16361883220657053</v>
      </c>
      <c r="Q10" s="3">
        <f>IF(ISNUMBER(P10),SUMIF(A:A,A10,P:P),"")</f>
        <v>0.96736649475503422</v>
      </c>
      <c r="R10" s="3">
        <f t="shared" si="6"/>
        <v>0.16913841144353842</v>
      </c>
      <c r="S10" s="7">
        <f t="shared" si="7"/>
        <v>5.9123175597153983</v>
      </c>
    </row>
    <row r="11" spans="1:19" x14ac:dyDescent="0.3">
      <c r="A11" s="1">
        <v>31</v>
      </c>
      <c r="B11" s="5">
        <v>0.79166666666666663</v>
      </c>
      <c r="C11" s="1" t="s">
        <v>19</v>
      </c>
      <c r="D11" s="1">
        <v>1</v>
      </c>
      <c r="E11" s="1">
        <v>3</v>
      </c>
      <c r="F11" s="1" t="s">
        <v>22</v>
      </c>
      <c r="G11" s="1">
        <v>56.63</v>
      </c>
      <c r="H11" s="1">
        <f>1+COUNTIFS(A:A,A11,G:G,"&gt;"&amp;G11)</f>
        <v>4</v>
      </c>
      <c r="I11" s="2">
        <f>AVERAGEIF(A:A,A11,G:G)</f>
        <v>53.113333333333337</v>
      </c>
      <c r="J11" s="2">
        <f t="shared" si="0"/>
        <v>3.5166666666666657</v>
      </c>
      <c r="K11" s="2">
        <f t="shared" si="1"/>
        <v>93.516666666666666</v>
      </c>
      <c r="L11" s="2">
        <f t="shared" si="2"/>
        <v>273.4175188604159</v>
      </c>
      <c r="M11" s="2">
        <f>SUMIF(A:A,A11,L:L)</f>
        <v>1689.2091674676544</v>
      </c>
      <c r="N11" s="3">
        <f t="shared" si="3"/>
        <v>0.16186125680948354</v>
      </c>
      <c r="O11" s="6">
        <f t="shared" si="4"/>
        <v>6.1781307010178201</v>
      </c>
      <c r="P11" s="3">
        <f t="shared" si="5"/>
        <v>0.16186125680948354</v>
      </c>
      <c r="Q11" s="3">
        <f>IF(ISNUMBER(P11),SUMIF(A:A,A11,P:P),"")</f>
        <v>0.96736649475503422</v>
      </c>
      <c r="R11" s="3">
        <f t="shared" si="6"/>
        <v>0.16732154533682872</v>
      </c>
      <c r="S11" s="7">
        <f t="shared" si="7"/>
        <v>5.9765166403820711</v>
      </c>
    </row>
    <row r="12" spans="1:19" x14ac:dyDescent="0.3">
      <c r="A12" s="1">
        <v>31</v>
      </c>
      <c r="B12" s="5">
        <v>0.79166666666666663</v>
      </c>
      <c r="C12" s="1" t="s">
        <v>19</v>
      </c>
      <c r="D12" s="1">
        <v>1</v>
      </c>
      <c r="E12" s="1">
        <v>2</v>
      </c>
      <c r="F12" s="1" t="s">
        <v>21</v>
      </c>
      <c r="G12" s="1">
        <v>47.23</v>
      </c>
      <c r="H12" s="1">
        <f>1+COUNTIFS(A:A,A12,G:G,"&gt;"&amp;G12)</f>
        <v>5</v>
      </c>
      <c r="I12" s="2">
        <f>AVERAGEIF(A:A,A12,G:G)</f>
        <v>53.113333333333337</v>
      </c>
      <c r="J12" s="2">
        <f t="shared" si="0"/>
        <v>-5.88333333333334</v>
      </c>
      <c r="K12" s="2">
        <f t="shared" si="1"/>
        <v>84.11666666666666</v>
      </c>
      <c r="L12" s="2">
        <f t="shared" si="2"/>
        <v>155.55509849245112</v>
      </c>
      <c r="M12" s="2">
        <f>SUMIF(A:A,A12,L:L)</f>
        <v>1689.2091674676544</v>
      </c>
      <c r="N12" s="3">
        <f t="shared" si="3"/>
        <v>9.2087529175352845E-2</v>
      </c>
      <c r="O12" s="6">
        <f t="shared" si="4"/>
        <v>10.85923369814606</v>
      </c>
      <c r="P12" s="3">
        <f t="shared" si="5"/>
        <v>9.2087529175352845E-2</v>
      </c>
      <c r="Q12" s="3">
        <f>IF(ISNUMBER(P12),SUMIF(A:A,A12,P:P),"")</f>
        <v>0.96736649475503422</v>
      </c>
      <c r="R12" s="3">
        <f t="shared" si="6"/>
        <v>9.519404452670456E-2</v>
      </c>
      <c r="S12" s="7">
        <f t="shared" si="7"/>
        <v>10.504858838301301</v>
      </c>
    </row>
    <row r="13" spans="1:19" x14ac:dyDescent="0.3">
      <c r="A13" s="1">
        <v>31</v>
      </c>
      <c r="B13" s="5">
        <v>0.79166666666666663</v>
      </c>
      <c r="C13" s="1" t="s">
        <v>19</v>
      </c>
      <c r="D13" s="1">
        <v>1</v>
      </c>
      <c r="E13" s="1">
        <v>7</v>
      </c>
      <c r="F13" s="1" t="s">
        <v>24</v>
      </c>
      <c r="G13" s="1">
        <v>29.94</v>
      </c>
      <c r="H13" s="1">
        <f>1+COUNTIFS(A:A,A13,G:G,"&gt;"&amp;G13)</f>
        <v>6</v>
      </c>
      <c r="I13" s="2">
        <f>AVERAGEIF(A:A,A13,G:G)</f>
        <v>53.113333333333337</v>
      </c>
      <c r="J13" s="2">
        <f t="shared" si="0"/>
        <v>-23.173333333333336</v>
      </c>
      <c r="K13" s="2">
        <f t="shared" si="1"/>
        <v>66.826666666666668</v>
      </c>
      <c r="L13" s="2">
        <f t="shared" si="2"/>
        <v>55.124816226399894</v>
      </c>
      <c r="M13" s="2">
        <f>SUMIF(A:A,A13,L:L)</f>
        <v>1689.2091674676544</v>
      </c>
      <c r="N13" s="3">
        <f t="shared" si="3"/>
        <v>3.2633505244965728E-2</v>
      </c>
      <c r="O13" s="6">
        <f t="shared" si="4"/>
        <v>30.643352361121764</v>
      </c>
      <c r="P13" s="3" t="str">
        <f t="shared" si="5"/>
        <v/>
      </c>
      <c r="Q13" s="3" t="str">
        <f>IF(ISNUMBER(P13),SUMIF(A:A,A13,P:P),"")</f>
        <v/>
      </c>
      <c r="R13" s="3" t="str">
        <f t="shared" si="6"/>
        <v/>
      </c>
      <c r="S13" s="7" t="str">
        <f t="shared" si="7"/>
        <v/>
      </c>
    </row>
    <row r="14" spans="1:19" x14ac:dyDescent="0.3">
      <c r="A14" s="1"/>
      <c r="B14" s="5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6"/>
      <c r="P14" s="3"/>
      <c r="Q14" s="3"/>
      <c r="R14" s="3"/>
      <c r="S14" s="7"/>
    </row>
    <row r="15" spans="1:19" x14ac:dyDescent="0.3">
      <c r="A15" s="1">
        <v>33</v>
      </c>
      <c r="B15" s="5">
        <v>0.8125</v>
      </c>
      <c r="C15" s="1" t="s">
        <v>19</v>
      </c>
      <c r="D15" s="1">
        <v>2</v>
      </c>
      <c r="E15" s="1">
        <v>8</v>
      </c>
      <c r="F15" s="1" t="s">
        <v>33</v>
      </c>
      <c r="G15" s="1">
        <v>67.41</v>
      </c>
      <c r="H15" s="1">
        <f>1+COUNTIFS(A:A,A15,G:G,"&gt;"&amp;G15)</f>
        <v>1</v>
      </c>
      <c r="I15" s="2">
        <f>AVERAGEIF(A:A,A15,G:G)</f>
        <v>48.87</v>
      </c>
      <c r="J15" s="2">
        <f t="shared" si="0"/>
        <v>18.54</v>
      </c>
      <c r="K15" s="2">
        <f t="shared" si="1"/>
        <v>108.53999999999999</v>
      </c>
      <c r="L15" s="2">
        <f t="shared" si="2"/>
        <v>673.44073740221233</v>
      </c>
      <c r="M15" s="2">
        <f>SUMIF(A:A,A15,L:L)</f>
        <v>2363.1107396001648</v>
      </c>
      <c r="N15" s="3">
        <f t="shared" si="3"/>
        <v>0.28498060887157478</v>
      </c>
      <c r="O15" s="6">
        <f t="shared" si="4"/>
        <v>3.509010679567484</v>
      </c>
      <c r="P15" s="3">
        <f t="shared" si="5"/>
        <v>0.28498060887157478</v>
      </c>
      <c r="Q15" s="3">
        <f>IF(ISNUMBER(P15),SUMIF(A:A,A15,P:P),"")</f>
        <v>0.97164449648329576</v>
      </c>
      <c r="R15" s="3">
        <f t="shared" si="6"/>
        <v>0.29329719861843945</v>
      </c>
      <c r="S15" s="7">
        <f t="shared" si="7"/>
        <v>3.4095109149028553</v>
      </c>
    </row>
    <row r="16" spans="1:19" x14ac:dyDescent="0.3">
      <c r="A16" s="1">
        <v>33</v>
      </c>
      <c r="B16" s="5">
        <v>0.8125</v>
      </c>
      <c r="C16" s="1" t="s">
        <v>19</v>
      </c>
      <c r="D16" s="1">
        <v>2</v>
      </c>
      <c r="E16" s="1">
        <v>4</v>
      </c>
      <c r="F16" s="1" t="s">
        <v>29</v>
      </c>
      <c r="G16" s="1">
        <v>56.75</v>
      </c>
      <c r="H16" s="1">
        <f>1+COUNTIFS(A:A,A16,G:G,"&gt;"&amp;G16)</f>
        <v>2</v>
      </c>
      <c r="I16" s="2">
        <f>AVERAGEIF(A:A,A16,G:G)</f>
        <v>48.87</v>
      </c>
      <c r="J16" s="2">
        <f t="shared" si="0"/>
        <v>7.8800000000000026</v>
      </c>
      <c r="K16" s="2">
        <f t="shared" si="1"/>
        <v>97.88</v>
      </c>
      <c r="L16" s="2">
        <f t="shared" si="2"/>
        <v>355.2422673655044</v>
      </c>
      <c r="M16" s="2">
        <f>SUMIF(A:A,A16,L:L)</f>
        <v>2363.1107396001648</v>
      </c>
      <c r="N16" s="3">
        <f t="shared" si="3"/>
        <v>0.15032823532663175</v>
      </c>
      <c r="O16" s="6">
        <f t="shared" si="4"/>
        <v>6.6521102827237319</v>
      </c>
      <c r="P16" s="3">
        <f t="shared" si="5"/>
        <v>0.15032823532663175</v>
      </c>
      <c r="Q16" s="3">
        <f>IF(ISNUMBER(P16),SUMIF(A:A,A16,P:P),"")</f>
        <v>0.97164449648329576</v>
      </c>
      <c r="R16" s="3">
        <f t="shared" si="6"/>
        <v>0.15471526455480331</v>
      </c>
      <c r="S16" s="7">
        <f t="shared" si="7"/>
        <v>6.4634863462084544</v>
      </c>
    </row>
    <row r="17" spans="1:19" x14ac:dyDescent="0.3">
      <c r="A17" s="1">
        <v>33</v>
      </c>
      <c r="B17" s="5">
        <v>0.8125</v>
      </c>
      <c r="C17" s="1" t="s">
        <v>19</v>
      </c>
      <c r="D17" s="1">
        <v>2</v>
      </c>
      <c r="E17" s="1">
        <v>9</v>
      </c>
      <c r="F17" s="1" t="s">
        <v>34</v>
      </c>
      <c r="G17" s="1">
        <v>52.57</v>
      </c>
      <c r="H17" s="1">
        <f>1+COUNTIFS(A:A,A17,G:G,"&gt;"&amp;G17)</f>
        <v>3</v>
      </c>
      <c r="I17" s="2">
        <f>AVERAGEIF(A:A,A17,G:G)</f>
        <v>48.87</v>
      </c>
      <c r="J17" s="2">
        <f t="shared" si="0"/>
        <v>3.7000000000000028</v>
      </c>
      <c r="K17" s="2">
        <f t="shared" si="1"/>
        <v>93.7</v>
      </c>
      <c r="L17" s="2">
        <f t="shared" si="2"/>
        <v>276.44171414805487</v>
      </c>
      <c r="M17" s="2">
        <f>SUMIF(A:A,A17,L:L)</f>
        <v>2363.1107396001648</v>
      </c>
      <c r="N17" s="3">
        <f t="shared" si="3"/>
        <v>0.11698212424646186</v>
      </c>
      <c r="O17" s="6">
        <f t="shared" si="4"/>
        <v>8.5483145945714458</v>
      </c>
      <c r="P17" s="3">
        <f t="shared" si="5"/>
        <v>0.11698212424646186</v>
      </c>
      <c r="Q17" s="3">
        <f>IF(ISNUMBER(P17),SUMIF(A:A,A17,P:P),"")</f>
        <v>0.97164449648329576</v>
      </c>
      <c r="R17" s="3">
        <f t="shared" si="6"/>
        <v>0.12039601384030789</v>
      </c>
      <c r="S17" s="7">
        <f t="shared" si="7"/>
        <v>8.3059228300231798</v>
      </c>
    </row>
    <row r="18" spans="1:19" x14ac:dyDescent="0.3">
      <c r="A18" s="1">
        <v>33</v>
      </c>
      <c r="B18" s="5">
        <v>0.8125</v>
      </c>
      <c r="C18" s="1" t="s">
        <v>19</v>
      </c>
      <c r="D18" s="1">
        <v>2</v>
      </c>
      <c r="E18" s="1">
        <v>5</v>
      </c>
      <c r="F18" s="1" t="s">
        <v>30</v>
      </c>
      <c r="G18" s="1">
        <v>49.77</v>
      </c>
      <c r="H18" s="1">
        <f>1+COUNTIFS(A:A,A18,G:G,"&gt;"&amp;G18)</f>
        <v>4</v>
      </c>
      <c r="I18" s="2">
        <f>AVERAGEIF(A:A,A18,G:G)</f>
        <v>48.87</v>
      </c>
      <c r="J18" s="2">
        <f t="shared" si="0"/>
        <v>0.90000000000000568</v>
      </c>
      <c r="K18" s="2">
        <f t="shared" si="1"/>
        <v>90.9</v>
      </c>
      <c r="L18" s="2">
        <f t="shared" si="2"/>
        <v>233.69106312185841</v>
      </c>
      <c r="M18" s="2">
        <f>SUMIF(A:A,A18,L:L)</f>
        <v>2363.1107396001648</v>
      </c>
      <c r="N18" s="3">
        <f t="shared" si="3"/>
        <v>9.88912873213037E-2</v>
      </c>
      <c r="O18" s="6">
        <f t="shared" si="4"/>
        <v>10.112114293253564</v>
      </c>
      <c r="P18" s="3">
        <f t="shared" si="5"/>
        <v>9.88912873213037E-2</v>
      </c>
      <c r="Q18" s="3">
        <f>IF(ISNUMBER(P18),SUMIF(A:A,A18,P:P),"")</f>
        <v>0.97164449648329576</v>
      </c>
      <c r="R18" s="3">
        <f t="shared" si="6"/>
        <v>0.10177723198065149</v>
      </c>
      <c r="S18" s="7">
        <f t="shared" si="7"/>
        <v>9.8253802008498958</v>
      </c>
    </row>
    <row r="19" spans="1:19" x14ac:dyDescent="0.3">
      <c r="A19" s="1">
        <v>33</v>
      </c>
      <c r="B19" s="5">
        <v>0.8125</v>
      </c>
      <c r="C19" s="1" t="s">
        <v>19</v>
      </c>
      <c r="D19" s="1">
        <v>2</v>
      </c>
      <c r="E19" s="1">
        <v>3</v>
      </c>
      <c r="F19" s="1" t="s">
        <v>28</v>
      </c>
      <c r="G19" s="1">
        <v>49.31</v>
      </c>
      <c r="H19" s="1">
        <f>1+COUNTIFS(A:A,A19,G:G,"&gt;"&amp;G19)</f>
        <v>5</v>
      </c>
      <c r="I19" s="2">
        <f>AVERAGEIF(A:A,A19,G:G)</f>
        <v>48.87</v>
      </c>
      <c r="J19" s="2">
        <f t="shared" si="0"/>
        <v>0.44000000000000483</v>
      </c>
      <c r="K19" s="2">
        <f t="shared" si="1"/>
        <v>90.44</v>
      </c>
      <c r="L19" s="2">
        <f t="shared" si="2"/>
        <v>227.32938477509475</v>
      </c>
      <c r="M19" s="2">
        <f>SUMIF(A:A,A19,L:L)</f>
        <v>2363.1107396001648</v>
      </c>
      <c r="N19" s="3">
        <f t="shared" si="3"/>
        <v>9.6199209358067819E-2</v>
      </c>
      <c r="O19" s="6">
        <f t="shared" si="4"/>
        <v>10.395095829507815</v>
      </c>
      <c r="P19" s="3">
        <f t="shared" si="5"/>
        <v>9.6199209358067819E-2</v>
      </c>
      <c r="Q19" s="3">
        <f>IF(ISNUMBER(P19),SUMIF(A:A,A19,P:P),"")</f>
        <v>0.97164449648329576</v>
      </c>
      <c r="R19" s="3">
        <f t="shared" si="6"/>
        <v>9.9006591100186045E-2</v>
      </c>
      <c r="S19" s="7">
        <f t="shared" si="7"/>
        <v>10.100337653157728</v>
      </c>
    </row>
    <row r="20" spans="1:19" x14ac:dyDescent="0.3">
      <c r="A20" s="1">
        <v>33</v>
      </c>
      <c r="B20" s="5">
        <v>0.8125</v>
      </c>
      <c r="C20" s="1" t="s">
        <v>19</v>
      </c>
      <c r="D20" s="1">
        <v>2</v>
      </c>
      <c r="E20" s="1">
        <v>1</v>
      </c>
      <c r="F20" s="1" t="s">
        <v>26</v>
      </c>
      <c r="G20" s="1">
        <v>47.35</v>
      </c>
      <c r="H20" s="1">
        <f>1+COUNTIFS(A:A,A20,G:G,"&gt;"&amp;G20)</f>
        <v>6</v>
      </c>
      <c r="I20" s="2">
        <f>AVERAGEIF(A:A,A20,G:G)</f>
        <v>48.87</v>
      </c>
      <c r="J20" s="2">
        <f t="shared" si="0"/>
        <v>-1.519999999999996</v>
      </c>
      <c r="K20" s="2">
        <f t="shared" si="1"/>
        <v>88.48</v>
      </c>
      <c r="L20" s="2">
        <f t="shared" si="2"/>
        <v>202.1075537479868</v>
      </c>
      <c r="M20" s="2">
        <f>SUMIF(A:A,A20,L:L)</f>
        <v>2363.1107396001648</v>
      </c>
      <c r="N20" s="3">
        <f t="shared" si="3"/>
        <v>8.5526061204471163E-2</v>
      </c>
      <c r="O20" s="6">
        <f t="shared" si="4"/>
        <v>11.692342496742054</v>
      </c>
      <c r="P20" s="3">
        <f t="shared" si="5"/>
        <v>8.5526061204471163E-2</v>
      </c>
      <c r="Q20" s="3">
        <f>IF(ISNUMBER(P20),SUMIF(A:A,A20,P:P),"")</f>
        <v>0.97164449648329576</v>
      </c>
      <c r="R20" s="3">
        <f t="shared" si="6"/>
        <v>8.8021968440122278E-2</v>
      </c>
      <c r="S20" s="7">
        <f t="shared" si="7"/>
        <v>11.360800237957173</v>
      </c>
    </row>
    <row r="21" spans="1:19" x14ac:dyDescent="0.3">
      <c r="A21" s="1">
        <v>33</v>
      </c>
      <c r="B21" s="5">
        <v>0.8125</v>
      </c>
      <c r="C21" s="1" t="s">
        <v>19</v>
      </c>
      <c r="D21" s="1">
        <v>2</v>
      </c>
      <c r="E21" s="1">
        <v>6</v>
      </c>
      <c r="F21" s="1" t="s">
        <v>31</v>
      </c>
      <c r="G21" s="1">
        <v>43.94</v>
      </c>
      <c r="H21" s="1">
        <f>1+COUNTIFS(A:A,A21,G:G,"&gt;"&amp;G21)</f>
        <v>7</v>
      </c>
      <c r="I21" s="2">
        <f>AVERAGEIF(A:A,A21,G:G)</f>
        <v>48.87</v>
      </c>
      <c r="J21" s="2">
        <f t="shared" ref="J21:J44" si="8">G21-I21</f>
        <v>-4.93</v>
      </c>
      <c r="K21" s="2">
        <f t="shared" ref="K21:K44" si="9">90+J21</f>
        <v>85.07</v>
      </c>
      <c r="L21" s="2">
        <f t="shared" ref="L21:L44" si="10">EXP(0.06*K21)</f>
        <v>164.71224801125456</v>
      </c>
      <c r="M21" s="2">
        <f>SUMIF(A:A,A21,L:L)</f>
        <v>2363.1107396001648</v>
      </c>
      <c r="N21" s="3">
        <f t="shared" ref="N21:N44" si="11">L21/M21</f>
        <v>6.9701451248587551E-2</v>
      </c>
      <c r="O21" s="6">
        <f t="shared" ref="O21:O44" si="12">1/N21</f>
        <v>14.346903573550261</v>
      </c>
      <c r="P21" s="3">
        <f t="shared" ref="P21:P44" si="13">IF(O21&gt;21,"",N21)</f>
        <v>6.9701451248587551E-2</v>
      </c>
      <c r="Q21" s="3">
        <f>IF(ISNUMBER(P21),SUMIF(A:A,A21,P:P),"")</f>
        <v>0.97164449648329576</v>
      </c>
      <c r="R21" s="3">
        <f t="shared" ref="R21:R44" si="14">IFERROR(P21*(1/Q21),"")</f>
        <v>7.1735548856459608E-2</v>
      </c>
      <c r="S21" s="7">
        <f t="shared" ref="S21:S44" si="15">IFERROR(1/R21,"")</f>
        <v>13.940089898816638</v>
      </c>
    </row>
    <row r="22" spans="1:19" x14ac:dyDescent="0.3">
      <c r="A22" s="1">
        <v>33</v>
      </c>
      <c r="B22" s="5">
        <v>0.8125</v>
      </c>
      <c r="C22" s="1" t="s">
        <v>19</v>
      </c>
      <c r="D22" s="1">
        <v>2</v>
      </c>
      <c r="E22" s="1">
        <v>2</v>
      </c>
      <c r="F22" s="1" t="s">
        <v>27</v>
      </c>
      <c r="G22" s="1">
        <v>43.78</v>
      </c>
      <c r="H22" s="1">
        <f>1+COUNTIFS(A:A,A22,G:G,"&gt;"&amp;G22)</f>
        <v>8</v>
      </c>
      <c r="I22" s="2">
        <f>AVERAGEIF(A:A,A22,G:G)</f>
        <v>48.87</v>
      </c>
      <c r="J22" s="2">
        <f t="shared" si="8"/>
        <v>-5.0899999999999963</v>
      </c>
      <c r="K22" s="2">
        <f t="shared" si="9"/>
        <v>84.91</v>
      </c>
      <c r="L22" s="2">
        <f t="shared" si="10"/>
        <v>163.13857614110466</v>
      </c>
      <c r="M22" s="2">
        <f>SUMIF(A:A,A22,L:L)</f>
        <v>2363.1107396001648</v>
      </c>
      <c r="N22" s="3">
        <f t="shared" si="11"/>
        <v>6.9035518906197135E-2</v>
      </c>
      <c r="O22" s="6">
        <f t="shared" si="12"/>
        <v>14.485297073797074</v>
      </c>
      <c r="P22" s="3">
        <f t="shared" si="13"/>
        <v>6.9035518906197135E-2</v>
      </c>
      <c r="Q22" s="3">
        <f>IF(ISNUMBER(P22),SUMIF(A:A,A22,P:P),"")</f>
        <v>0.97164449648329576</v>
      </c>
      <c r="R22" s="3">
        <f t="shared" si="14"/>
        <v>7.1050182609029969E-2</v>
      </c>
      <c r="S22" s="7">
        <f t="shared" si="15"/>
        <v>14.074559181680515</v>
      </c>
    </row>
    <row r="23" spans="1:19" x14ac:dyDescent="0.3">
      <c r="A23" s="1">
        <v>33</v>
      </c>
      <c r="B23" s="5">
        <v>0.8125</v>
      </c>
      <c r="C23" s="1" t="s">
        <v>19</v>
      </c>
      <c r="D23" s="1">
        <v>2</v>
      </c>
      <c r="E23" s="1">
        <v>7</v>
      </c>
      <c r="F23" s="1" t="s">
        <v>32</v>
      </c>
      <c r="G23" s="1">
        <v>28.95</v>
      </c>
      <c r="H23" s="1">
        <f>1+COUNTIFS(A:A,A23,G:G,"&gt;"&amp;G23)</f>
        <v>9</v>
      </c>
      <c r="I23" s="2">
        <f>AVERAGEIF(A:A,A23,G:G)</f>
        <v>48.87</v>
      </c>
      <c r="J23" s="2">
        <f t="shared" si="8"/>
        <v>-19.919999999999998</v>
      </c>
      <c r="K23" s="2">
        <f t="shared" si="9"/>
        <v>70.08</v>
      </c>
      <c r="L23" s="2">
        <f t="shared" si="10"/>
        <v>67.007194887094016</v>
      </c>
      <c r="M23" s="2">
        <f>SUMIF(A:A,A23,L:L)</f>
        <v>2363.1107396001648</v>
      </c>
      <c r="N23" s="3">
        <f t="shared" si="11"/>
        <v>2.8355503516704232E-2</v>
      </c>
      <c r="O23" s="6">
        <f t="shared" si="12"/>
        <v>35.266522402287791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/>
      <c r="B24" s="5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3"/>
      <c r="O24" s="6"/>
      <c r="P24" s="3"/>
      <c r="Q24" s="3"/>
      <c r="R24" s="3"/>
      <c r="S24" s="7"/>
    </row>
    <row r="25" spans="1:19" x14ac:dyDescent="0.3">
      <c r="A25" s="1">
        <v>36</v>
      </c>
      <c r="B25" s="5">
        <v>0.83333333333333337</v>
      </c>
      <c r="C25" s="1" t="s">
        <v>19</v>
      </c>
      <c r="D25" s="1">
        <v>3</v>
      </c>
      <c r="E25" s="1">
        <v>7</v>
      </c>
      <c r="F25" s="1" t="s">
        <v>40</v>
      </c>
      <c r="G25" s="1">
        <v>71.150000000000006</v>
      </c>
      <c r="H25" s="1">
        <f>1+COUNTIFS(A:A,A25,G:G,"&gt;"&amp;G25)</f>
        <v>1</v>
      </c>
      <c r="I25" s="2">
        <f>AVERAGEIF(A:A,A25,G:G)</f>
        <v>52.723333333333329</v>
      </c>
      <c r="J25" s="2">
        <f t="shared" si="8"/>
        <v>18.426666666666677</v>
      </c>
      <c r="K25" s="2">
        <f t="shared" si="9"/>
        <v>108.42666666666668</v>
      </c>
      <c r="L25" s="2">
        <f t="shared" si="10"/>
        <v>668.87687510575483</v>
      </c>
      <c r="M25" s="2">
        <f>SUMIF(A:A,A25,L:L)</f>
        <v>2474.3083690617377</v>
      </c>
      <c r="N25" s="3">
        <f t="shared" si="11"/>
        <v>0.27032882540804493</v>
      </c>
      <c r="O25" s="6">
        <f t="shared" si="12"/>
        <v>3.6991985538003975</v>
      </c>
      <c r="P25" s="3">
        <f t="shared" si="13"/>
        <v>0.27032882540804493</v>
      </c>
      <c r="Q25" s="3">
        <f>IF(ISNUMBER(P25),SUMIF(A:A,A25,P:P),"")</f>
        <v>0.97224990982114501</v>
      </c>
      <c r="R25" s="3">
        <f t="shared" si="14"/>
        <v>0.27804458779304447</v>
      </c>
      <c r="S25" s="7">
        <f t="shared" si="15"/>
        <v>3.5965454603429468</v>
      </c>
    </row>
    <row r="26" spans="1:19" x14ac:dyDescent="0.3">
      <c r="A26" s="1">
        <v>36</v>
      </c>
      <c r="B26" s="5">
        <v>0.83333333333333337</v>
      </c>
      <c r="C26" s="1" t="s">
        <v>19</v>
      </c>
      <c r="D26" s="1">
        <v>3</v>
      </c>
      <c r="E26" s="1">
        <v>9</v>
      </c>
      <c r="F26" s="1" t="s">
        <v>42</v>
      </c>
      <c r="G26" s="1">
        <v>68.12</v>
      </c>
      <c r="H26" s="1">
        <f>1+COUNTIFS(A:A,A26,G:G,"&gt;"&amp;G26)</f>
        <v>2</v>
      </c>
      <c r="I26" s="2">
        <f>AVERAGEIF(A:A,A26,G:G)</f>
        <v>52.723333333333329</v>
      </c>
      <c r="J26" s="2">
        <f t="shared" si="8"/>
        <v>15.396666666666675</v>
      </c>
      <c r="K26" s="2">
        <f t="shared" si="9"/>
        <v>105.39666666666668</v>
      </c>
      <c r="L26" s="2">
        <f t="shared" si="10"/>
        <v>557.68818614545455</v>
      </c>
      <c r="M26" s="2">
        <f>SUMIF(A:A,A26,L:L)</f>
        <v>2474.3083690617377</v>
      </c>
      <c r="N26" s="3">
        <f t="shared" si="11"/>
        <v>0.22539154501463007</v>
      </c>
      <c r="O26" s="6">
        <f t="shared" si="12"/>
        <v>4.4367236576469198</v>
      </c>
      <c r="P26" s="3">
        <f t="shared" si="13"/>
        <v>0.22539154501463007</v>
      </c>
      <c r="Q26" s="3">
        <f>IF(ISNUMBER(P26),SUMIF(A:A,A26,P:P),"")</f>
        <v>0.97224990982114501</v>
      </c>
      <c r="R26" s="3">
        <f t="shared" si="14"/>
        <v>0.23182470138371428</v>
      </c>
      <c r="S26" s="7">
        <f t="shared" si="15"/>
        <v>4.3136041760485586</v>
      </c>
    </row>
    <row r="27" spans="1:19" x14ac:dyDescent="0.3">
      <c r="A27" s="1">
        <v>36</v>
      </c>
      <c r="B27" s="5">
        <v>0.83333333333333337</v>
      </c>
      <c r="C27" s="1" t="s">
        <v>19</v>
      </c>
      <c r="D27" s="1">
        <v>3</v>
      </c>
      <c r="E27" s="1">
        <v>5</v>
      </c>
      <c r="F27" s="1" t="s">
        <v>38</v>
      </c>
      <c r="G27" s="1">
        <v>54.87</v>
      </c>
      <c r="H27" s="1">
        <f>1+COUNTIFS(A:A,A27,G:G,"&gt;"&amp;G27)</f>
        <v>3</v>
      </c>
      <c r="I27" s="2">
        <f>AVERAGEIF(A:A,A27,G:G)</f>
        <v>52.723333333333329</v>
      </c>
      <c r="J27" s="2">
        <f t="shared" si="8"/>
        <v>2.1466666666666683</v>
      </c>
      <c r="K27" s="2">
        <f t="shared" si="9"/>
        <v>92.146666666666675</v>
      </c>
      <c r="L27" s="2">
        <f t="shared" si="10"/>
        <v>251.84151980130488</v>
      </c>
      <c r="M27" s="2">
        <f>SUMIF(A:A,A27,L:L)</f>
        <v>2474.3083690617377</v>
      </c>
      <c r="N27" s="3">
        <f t="shared" si="11"/>
        <v>0.10178259223881769</v>
      </c>
      <c r="O27" s="6">
        <f t="shared" si="12"/>
        <v>9.8248627589838637</v>
      </c>
      <c r="P27" s="3">
        <f t="shared" si="13"/>
        <v>0.10178259223881769</v>
      </c>
      <c r="Q27" s="3">
        <f>IF(ISNUMBER(P27),SUMIF(A:A,A27,P:P),"")</f>
        <v>0.97224990982114501</v>
      </c>
      <c r="R27" s="3">
        <f t="shared" si="14"/>
        <v>0.10468768493641888</v>
      </c>
      <c r="S27" s="7">
        <f t="shared" si="15"/>
        <v>9.5522219314271872</v>
      </c>
    </row>
    <row r="28" spans="1:19" x14ac:dyDescent="0.3">
      <c r="A28" s="1">
        <v>36</v>
      </c>
      <c r="B28" s="5">
        <v>0.83333333333333337</v>
      </c>
      <c r="C28" s="1" t="s">
        <v>19</v>
      </c>
      <c r="D28" s="1">
        <v>3</v>
      </c>
      <c r="E28" s="1">
        <v>8</v>
      </c>
      <c r="F28" s="1" t="s">
        <v>41</v>
      </c>
      <c r="G28" s="1">
        <v>53.25</v>
      </c>
      <c r="H28" s="1">
        <f>1+COUNTIFS(A:A,A28,G:G,"&gt;"&amp;G28)</f>
        <v>4</v>
      </c>
      <c r="I28" s="2">
        <f>AVERAGEIF(A:A,A28,G:G)</f>
        <v>52.723333333333329</v>
      </c>
      <c r="J28" s="2">
        <f t="shared" si="8"/>
        <v>0.52666666666667084</v>
      </c>
      <c r="K28" s="2">
        <f t="shared" si="9"/>
        <v>90.526666666666671</v>
      </c>
      <c r="L28" s="2">
        <f t="shared" si="10"/>
        <v>228.51457640352885</v>
      </c>
      <c r="M28" s="2">
        <f>SUMIF(A:A,A28,L:L)</f>
        <v>2474.3083690617377</v>
      </c>
      <c r="N28" s="3">
        <f t="shared" si="11"/>
        <v>9.2354930072916494E-2</v>
      </c>
      <c r="O28" s="6">
        <f t="shared" si="12"/>
        <v>10.827792292306164</v>
      </c>
      <c r="P28" s="3">
        <f t="shared" si="13"/>
        <v>9.2354930072916494E-2</v>
      </c>
      <c r="Q28" s="3">
        <f>IF(ISNUMBER(P28),SUMIF(A:A,A28,P:P),"")</f>
        <v>0.97224990982114501</v>
      </c>
      <c r="R28" s="3">
        <f t="shared" si="14"/>
        <v>9.4990937144860316E-2</v>
      </c>
      <c r="S28" s="7">
        <f t="shared" si="15"/>
        <v>10.527320079756757</v>
      </c>
    </row>
    <row r="29" spans="1:19" x14ac:dyDescent="0.3">
      <c r="A29" s="1">
        <v>36</v>
      </c>
      <c r="B29" s="5">
        <v>0.83333333333333337</v>
      </c>
      <c r="C29" s="1" t="s">
        <v>19</v>
      </c>
      <c r="D29" s="1">
        <v>3</v>
      </c>
      <c r="E29" s="1">
        <v>3</v>
      </c>
      <c r="F29" s="1" t="s">
        <v>37</v>
      </c>
      <c r="G29" s="1">
        <v>52.31</v>
      </c>
      <c r="H29" s="1">
        <f>1+COUNTIFS(A:A,A29,G:G,"&gt;"&amp;G29)</f>
        <v>5</v>
      </c>
      <c r="I29" s="2">
        <f>AVERAGEIF(A:A,A29,G:G)</f>
        <v>52.723333333333329</v>
      </c>
      <c r="J29" s="2">
        <f t="shared" si="8"/>
        <v>-0.41333333333332689</v>
      </c>
      <c r="K29" s="2">
        <f t="shared" si="9"/>
        <v>89.586666666666673</v>
      </c>
      <c r="L29" s="2">
        <f t="shared" si="10"/>
        <v>215.98306460416171</v>
      </c>
      <c r="M29" s="2">
        <f>SUMIF(A:A,A29,L:L)</f>
        <v>2474.3083690617377</v>
      </c>
      <c r="N29" s="3">
        <f t="shared" si="11"/>
        <v>8.7290277681137576E-2</v>
      </c>
      <c r="O29" s="6">
        <f t="shared" si="12"/>
        <v>11.456029543781465</v>
      </c>
      <c r="P29" s="3">
        <f t="shared" si="13"/>
        <v>8.7290277681137576E-2</v>
      </c>
      <c r="Q29" s="3">
        <f>IF(ISNUMBER(P29),SUMIF(A:A,A29,P:P),"")</f>
        <v>0.97224990982114501</v>
      </c>
      <c r="R29" s="3">
        <f t="shared" si="14"/>
        <v>8.9781728750373962E-2</v>
      </c>
      <c r="S29" s="7">
        <f t="shared" si="15"/>
        <v>11.138123690849902</v>
      </c>
    </row>
    <row r="30" spans="1:19" x14ac:dyDescent="0.3">
      <c r="A30" s="1">
        <v>36</v>
      </c>
      <c r="B30" s="5">
        <v>0.83333333333333337</v>
      </c>
      <c r="C30" s="1" t="s">
        <v>19</v>
      </c>
      <c r="D30" s="1">
        <v>3</v>
      </c>
      <c r="E30" s="1">
        <v>6</v>
      </c>
      <c r="F30" s="1" t="s">
        <v>39</v>
      </c>
      <c r="G30" s="1">
        <v>50.75</v>
      </c>
      <c r="H30" s="1">
        <f>1+COUNTIFS(A:A,A30,G:G,"&gt;"&amp;G30)</f>
        <v>6</v>
      </c>
      <c r="I30" s="2">
        <f>AVERAGEIF(A:A,A30,G:G)</f>
        <v>52.723333333333329</v>
      </c>
      <c r="J30" s="2">
        <f t="shared" si="8"/>
        <v>-1.9733333333333292</v>
      </c>
      <c r="K30" s="2">
        <f t="shared" si="9"/>
        <v>88.026666666666671</v>
      </c>
      <c r="L30" s="2">
        <f t="shared" si="10"/>
        <v>196.68431863991052</v>
      </c>
      <c r="M30" s="2">
        <f>SUMIF(A:A,A30,L:L)</f>
        <v>2474.3083690617377</v>
      </c>
      <c r="N30" s="3">
        <f t="shared" si="11"/>
        <v>7.9490624975937646E-2</v>
      </c>
      <c r="O30" s="6">
        <f t="shared" si="12"/>
        <v>12.580099858350678</v>
      </c>
      <c r="P30" s="3">
        <f t="shared" si="13"/>
        <v>7.9490624975937646E-2</v>
      </c>
      <c r="Q30" s="3">
        <f>IF(ISNUMBER(P30),SUMIF(A:A,A30,P:P),"")</f>
        <v>0.97224990982114501</v>
      </c>
      <c r="R30" s="3">
        <f t="shared" si="14"/>
        <v>8.1759457288672552E-2</v>
      </c>
      <c r="S30" s="7">
        <f t="shared" si="15"/>
        <v>12.231000952822445</v>
      </c>
    </row>
    <row r="31" spans="1:19" x14ac:dyDescent="0.3">
      <c r="A31" s="1">
        <v>36</v>
      </c>
      <c r="B31" s="5">
        <v>0.83333333333333337</v>
      </c>
      <c r="C31" s="1" t="s">
        <v>19</v>
      </c>
      <c r="D31" s="1">
        <v>3</v>
      </c>
      <c r="E31" s="1">
        <v>2</v>
      </c>
      <c r="F31" s="1" t="s">
        <v>36</v>
      </c>
      <c r="G31" s="1">
        <v>46.15</v>
      </c>
      <c r="H31" s="1">
        <f>1+COUNTIFS(A:A,A31,G:G,"&gt;"&amp;G31)</f>
        <v>7</v>
      </c>
      <c r="I31" s="2">
        <f>AVERAGEIF(A:A,A31,G:G)</f>
        <v>52.723333333333329</v>
      </c>
      <c r="J31" s="2">
        <f t="shared" si="8"/>
        <v>-6.5733333333333306</v>
      </c>
      <c r="K31" s="2">
        <f t="shared" si="9"/>
        <v>83.426666666666677</v>
      </c>
      <c r="L31" s="2">
        <f t="shared" si="10"/>
        <v>149.24660426192838</v>
      </c>
      <c r="M31" s="2">
        <f>SUMIF(A:A,A31,L:L)</f>
        <v>2474.3083690617377</v>
      </c>
      <c r="N31" s="3">
        <f t="shared" si="11"/>
        <v>6.0318514106033991E-2</v>
      </c>
      <c r="O31" s="6">
        <f t="shared" si="12"/>
        <v>16.578657727577617</v>
      </c>
      <c r="P31" s="3">
        <f t="shared" si="13"/>
        <v>6.0318514106033991E-2</v>
      </c>
      <c r="Q31" s="3">
        <f>IF(ISNUMBER(P31),SUMIF(A:A,A31,P:P),"")</f>
        <v>0.97224990982114501</v>
      </c>
      <c r="R31" s="3">
        <f t="shared" si="14"/>
        <v>6.2040133402666175E-2</v>
      </c>
      <c r="S31" s="7">
        <f t="shared" si="15"/>
        <v>16.118598480592969</v>
      </c>
    </row>
    <row r="32" spans="1:19" x14ac:dyDescent="0.3">
      <c r="A32" s="1">
        <v>36</v>
      </c>
      <c r="B32" s="5">
        <v>0.83333333333333337</v>
      </c>
      <c r="C32" s="1" t="s">
        <v>19</v>
      </c>
      <c r="D32" s="1">
        <v>3</v>
      </c>
      <c r="E32" s="1">
        <v>10</v>
      </c>
      <c r="F32" s="1" t="s">
        <v>43</v>
      </c>
      <c r="G32" s="1">
        <v>44.7</v>
      </c>
      <c r="H32" s="1">
        <f>1+COUNTIFS(A:A,A32,G:G,"&gt;"&amp;G32)</f>
        <v>8</v>
      </c>
      <c r="I32" s="2">
        <f>AVERAGEIF(A:A,A32,G:G)</f>
        <v>52.723333333333329</v>
      </c>
      <c r="J32" s="2">
        <f t="shared" si="8"/>
        <v>-8.0233333333333263</v>
      </c>
      <c r="K32" s="2">
        <f t="shared" si="9"/>
        <v>81.976666666666674</v>
      </c>
      <c r="L32" s="2">
        <f t="shared" si="10"/>
        <v>136.81094372793498</v>
      </c>
      <c r="M32" s="2">
        <f>SUMIF(A:A,A32,L:L)</f>
        <v>2474.3083690617377</v>
      </c>
      <c r="N32" s="3">
        <f t="shared" si="11"/>
        <v>5.5292600323626574E-2</v>
      </c>
      <c r="O32" s="6">
        <f t="shared" si="12"/>
        <v>18.085602669200188</v>
      </c>
      <c r="P32" s="3">
        <f t="shared" si="13"/>
        <v>5.5292600323626574E-2</v>
      </c>
      <c r="Q32" s="3">
        <f>IF(ISNUMBER(P32),SUMIF(A:A,A32,P:P),"")</f>
        <v>0.97224990982114501</v>
      </c>
      <c r="R32" s="3">
        <f t="shared" si="14"/>
        <v>5.6870769300249355E-2</v>
      </c>
      <c r="S32" s="7">
        <f t="shared" si="15"/>
        <v>17.583725564190942</v>
      </c>
    </row>
    <row r="33" spans="1:19" x14ac:dyDescent="0.3">
      <c r="A33" s="1">
        <v>36</v>
      </c>
      <c r="B33" s="5">
        <v>0.83333333333333337</v>
      </c>
      <c r="C33" s="1" t="s">
        <v>19</v>
      </c>
      <c r="D33" s="1">
        <v>3</v>
      </c>
      <c r="E33" s="1">
        <v>1</v>
      </c>
      <c r="F33" s="1" t="s">
        <v>35</v>
      </c>
      <c r="G33" s="1">
        <v>33.21</v>
      </c>
      <c r="H33" s="1">
        <f>1+COUNTIFS(A:A,A33,G:G,"&gt;"&amp;G33)</f>
        <v>9</v>
      </c>
      <c r="I33" s="2">
        <f>AVERAGEIF(A:A,A33,G:G)</f>
        <v>52.723333333333329</v>
      </c>
      <c r="J33" s="2">
        <f t="shared" si="8"/>
        <v>-19.513333333333328</v>
      </c>
      <c r="K33" s="2">
        <f t="shared" si="9"/>
        <v>70.486666666666679</v>
      </c>
      <c r="L33" s="2">
        <f t="shared" si="10"/>
        <v>68.66228037175901</v>
      </c>
      <c r="M33" s="2">
        <f>SUMIF(A:A,A33,L:L)</f>
        <v>2474.3083690617377</v>
      </c>
      <c r="N33" s="3">
        <f t="shared" si="11"/>
        <v>2.7750090178855061E-2</v>
      </c>
      <c r="O33" s="6">
        <f t="shared" si="12"/>
        <v>36.03591893052576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/>
      <c r="B34" s="5"/>
      <c r="C34" s="1"/>
      <c r="D34" s="1"/>
      <c r="E34" s="1"/>
      <c r="F34" s="1"/>
      <c r="G34" s="1"/>
      <c r="H34" s="1"/>
      <c r="I34" s="2"/>
      <c r="J34" s="2"/>
      <c r="K34" s="2"/>
      <c r="L34" s="2"/>
      <c r="M34" s="2"/>
      <c r="N34" s="3"/>
      <c r="O34" s="6"/>
      <c r="P34" s="3"/>
      <c r="Q34" s="3"/>
      <c r="R34" s="3"/>
      <c r="S34" s="7"/>
    </row>
    <row r="35" spans="1:19" x14ac:dyDescent="0.3">
      <c r="A35" s="1">
        <v>39</v>
      </c>
      <c r="B35" s="5">
        <v>0.85416666666666663</v>
      </c>
      <c r="C35" s="1" t="s">
        <v>19</v>
      </c>
      <c r="D35" s="1">
        <v>4</v>
      </c>
      <c r="E35" s="1">
        <v>4</v>
      </c>
      <c r="F35" s="1" t="s">
        <v>47</v>
      </c>
      <c r="G35" s="1">
        <v>69.66</v>
      </c>
      <c r="H35" s="1">
        <f>1+COUNTIFS(A:A,A35,G:G,"&gt;"&amp;G35)</f>
        <v>1</v>
      </c>
      <c r="I35" s="2">
        <f>AVERAGEIF(A:A,A35,G:G)</f>
        <v>48.727999999999994</v>
      </c>
      <c r="J35" s="2">
        <f t="shared" si="8"/>
        <v>20.932000000000002</v>
      </c>
      <c r="K35" s="2">
        <f t="shared" si="9"/>
        <v>110.932</v>
      </c>
      <c r="L35" s="2">
        <f t="shared" si="10"/>
        <v>777.37277715840457</v>
      </c>
      <c r="M35" s="2">
        <f>SUMIF(A:A,A35,L:L)</f>
        <v>2782.4647811632394</v>
      </c>
      <c r="N35" s="3">
        <f t="shared" si="11"/>
        <v>0.2793827912651658</v>
      </c>
      <c r="O35" s="6">
        <f t="shared" si="12"/>
        <v>3.5793185237772471</v>
      </c>
      <c r="P35" s="3">
        <f t="shared" si="13"/>
        <v>0.2793827912651658</v>
      </c>
      <c r="Q35" s="3">
        <f>IF(ISNUMBER(P35),SUMIF(A:A,A35,P:P),"")</f>
        <v>0.94559180750993532</v>
      </c>
      <c r="R35" s="3">
        <f t="shared" si="14"/>
        <v>0.29545813430942858</v>
      </c>
      <c r="S35" s="7">
        <f t="shared" si="15"/>
        <v>3.3845742725523205</v>
      </c>
    </row>
    <row r="36" spans="1:19" x14ac:dyDescent="0.3">
      <c r="A36" s="1">
        <v>39</v>
      </c>
      <c r="B36" s="5">
        <v>0.85416666666666663</v>
      </c>
      <c r="C36" s="1" t="s">
        <v>19</v>
      </c>
      <c r="D36" s="1">
        <v>4</v>
      </c>
      <c r="E36" s="1">
        <v>3</v>
      </c>
      <c r="F36" s="1" t="s">
        <v>46</v>
      </c>
      <c r="G36" s="1">
        <v>58.65</v>
      </c>
      <c r="H36" s="1">
        <f>1+COUNTIFS(A:A,A36,G:G,"&gt;"&amp;G36)</f>
        <v>2</v>
      </c>
      <c r="I36" s="2">
        <f>AVERAGEIF(A:A,A36,G:G)</f>
        <v>48.727999999999994</v>
      </c>
      <c r="J36" s="2">
        <f t="shared" si="8"/>
        <v>9.9220000000000041</v>
      </c>
      <c r="K36" s="2">
        <f t="shared" si="9"/>
        <v>99.921999999999997</v>
      </c>
      <c r="L36" s="2">
        <f t="shared" si="10"/>
        <v>401.54515788452261</v>
      </c>
      <c r="M36" s="2">
        <f>SUMIF(A:A,A36,L:L)</f>
        <v>2782.4647811632394</v>
      </c>
      <c r="N36" s="3">
        <f t="shared" si="11"/>
        <v>0.1443127548650058</v>
      </c>
      <c r="O36" s="6">
        <f t="shared" si="12"/>
        <v>6.9293944318049228</v>
      </c>
      <c r="P36" s="3">
        <f t="shared" si="13"/>
        <v>0.1443127548650058</v>
      </c>
      <c r="Q36" s="3">
        <f>IF(ISNUMBER(P36),SUMIF(A:A,A36,P:P),"")</f>
        <v>0.94559180750993532</v>
      </c>
      <c r="R36" s="3">
        <f t="shared" si="14"/>
        <v>0.15261633372758415</v>
      </c>
      <c r="S36" s="7">
        <f t="shared" si="15"/>
        <v>6.5523786057196984</v>
      </c>
    </row>
    <row r="37" spans="1:19" x14ac:dyDescent="0.3">
      <c r="A37" s="1">
        <v>39</v>
      </c>
      <c r="B37" s="5">
        <v>0.85416666666666663</v>
      </c>
      <c r="C37" s="1" t="s">
        <v>19</v>
      </c>
      <c r="D37" s="1">
        <v>4</v>
      </c>
      <c r="E37" s="1">
        <v>5</v>
      </c>
      <c r="F37" s="1" t="s">
        <v>48</v>
      </c>
      <c r="G37" s="1">
        <v>56.69</v>
      </c>
      <c r="H37" s="1">
        <f>1+COUNTIFS(A:A,A37,G:G,"&gt;"&amp;G37)</f>
        <v>3</v>
      </c>
      <c r="I37" s="2">
        <f>AVERAGEIF(A:A,A37,G:G)</f>
        <v>48.727999999999994</v>
      </c>
      <c r="J37" s="2">
        <f t="shared" si="8"/>
        <v>7.9620000000000033</v>
      </c>
      <c r="K37" s="2">
        <f t="shared" si="9"/>
        <v>97.962000000000003</v>
      </c>
      <c r="L37" s="2">
        <f t="shared" si="10"/>
        <v>356.99436594912669</v>
      </c>
      <c r="M37" s="2">
        <f>SUMIF(A:A,A37,L:L)</f>
        <v>2782.4647811632394</v>
      </c>
      <c r="N37" s="3">
        <f t="shared" si="11"/>
        <v>0.12830148592209004</v>
      </c>
      <c r="O37" s="6">
        <f t="shared" si="12"/>
        <v>7.7941419993159027</v>
      </c>
      <c r="P37" s="3">
        <f t="shared" si="13"/>
        <v>0.12830148592209004</v>
      </c>
      <c r="Q37" s="3">
        <f>IF(ISNUMBER(P37),SUMIF(A:A,A37,P:P),"")</f>
        <v>0.94559180750993532</v>
      </c>
      <c r="R37" s="3">
        <f t="shared" si="14"/>
        <v>0.13568379601336802</v>
      </c>
      <c r="S37" s="7">
        <f t="shared" si="15"/>
        <v>7.3700768211222263</v>
      </c>
    </row>
    <row r="38" spans="1:19" x14ac:dyDescent="0.3">
      <c r="A38" s="1">
        <v>39</v>
      </c>
      <c r="B38" s="5">
        <v>0.85416666666666663</v>
      </c>
      <c r="C38" s="1" t="s">
        <v>19</v>
      </c>
      <c r="D38" s="1">
        <v>4</v>
      </c>
      <c r="E38" s="1">
        <v>1</v>
      </c>
      <c r="F38" s="1" t="s">
        <v>44</v>
      </c>
      <c r="G38" s="1">
        <v>53.6</v>
      </c>
      <c r="H38" s="1">
        <f>1+COUNTIFS(A:A,A38,G:G,"&gt;"&amp;G38)</f>
        <v>4</v>
      </c>
      <c r="I38" s="2">
        <f>AVERAGEIF(A:A,A38,G:G)</f>
        <v>48.727999999999994</v>
      </c>
      <c r="J38" s="2">
        <f t="shared" si="8"/>
        <v>4.872000000000007</v>
      </c>
      <c r="K38" s="2">
        <f t="shared" si="9"/>
        <v>94.872000000000014</v>
      </c>
      <c r="L38" s="2">
        <f t="shared" si="10"/>
        <v>296.58089076545144</v>
      </c>
      <c r="M38" s="2">
        <f>SUMIF(A:A,A38,L:L)</f>
        <v>2782.4647811632394</v>
      </c>
      <c r="N38" s="3">
        <f t="shared" si="11"/>
        <v>0.10658927033802836</v>
      </c>
      <c r="O38" s="6">
        <f t="shared" si="12"/>
        <v>9.3818073510465272</v>
      </c>
      <c r="P38" s="3">
        <f t="shared" si="13"/>
        <v>0.10658927033802836</v>
      </c>
      <c r="Q38" s="3">
        <f>IF(ISNUMBER(P38),SUMIF(A:A,A38,P:P),"")</f>
        <v>0.94559180750993532</v>
      </c>
      <c r="R38" s="3">
        <f t="shared" si="14"/>
        <v>0.11272228618256977</v>
      </c>
      <c r="S38" s="7">
        <f t="shared" si="15"/>
        <v>8.871360170786085</v>
      </c>
    </row>
    <row r="39" spans="1:19" x14ac:dyDescent="0.3">
      <c r="A39" s="1">
        <v>39</v>
      </c>
      <c r="B39" s="5">
        <v>0.85416666666666663</v>
      </c>
      <c r="C39" s="1" t="s">
        <v>19</v>
      </c>
      <c r="D39" s="1">
        <v>4</v>
      </c>
      <c r="E39" s="1">
        <v>9</v>
      </c>
      <c r="F39" s="1" t="s">
        <v>50</v>
      </c>
      <c r="G39" s="1">
        <v>49.08</v>
      </c>
      <c r="H39" s="1">
        <f>1+COUNTIFS(A:A,A39,G:G,"&gt;"&amp;G39)</f>
        <v>5</v>
      </c>
      <c r="I39" s="2">
        <f>AVERAGEIF(A:A,A39,G:G)</f>
        <v>48.727999999999994</v>
      </c>
      <c r="J39" s="2">
        <f t="shared" si="8"/>
        <v>0.35200000000000387</v>
      </c>
      <c r="K39" s="2">
        <f t="shared" si="9"/>
        <v>90.352000000000004</v>
      </c>
      <c r="L39" s="2">
        <f t="shared" si="10"/>
        <v>226.1322488435267</v>
      </c>
      <c r="M39" s="2">
        <f>SUMIF(A:A,A39,L:L)</f>
        <v>2782.4647811632394</v>
      </c>
      <c r="N39" s="3">
        <f t="shared" si="11"/>
        <v>8.1270480178005949E-2</v>
      </c>
      <c r="O39" s="6">
        <f t="shared" si="12"/>
        <v>12.304590766656105</v>
      </c>
      <c r="P39" s="3">
        <f t="shared" si="13"/>
        <v>8.1270480178005949E-2</v>
      </c>
      <c r="Q39" s="3">
        <f>IF(ISNUMBER(P39),SUMIF(A:A,A39,P:P),"")</f>
        <v>0.94559180750993532</v>
      </c>
      <c r="R39" s="3">
        <f t="shared" si="14"/>
        <v>8.5946683899492268E-2</v>
      </c>
      <c r="S39" s="7">
        <f t="shared" si="15"/>
        <v>11.635120223712407</v>
      </c>
    </row>
    <row r="40" spans="1:19" x14ac:dyDescent="0.3">
      <c r="A40" s="1">
        <v>39</v>
      </c>
      <c r="B40" s="5">
        <v>0.85416666666666663</v>
      </c>
      <c r="C40" s="1" t="s">
        <v>19</v>
      </c>
      <c r="D40" s="1">
        <v>4</v>
      </c>
      <c r="E40" s="1">
        <v>13</v>
      </c>
      <c r="F40" s="1" t="s">
        <v>53</v>
      </c>
      <c r="G40" s="1">
        <v>48.82</v>
      </c>
      <c r="H40" s="1">
        <f>1+COUNTIFS(A:A,A40,G:G,"&gt;"&amp;G40)</f>
        <v>6</v>
      </c>
      <c r="I40" s="2">
        <f>AVERAGEIF(A:A,A40,G:G)</f>
        <v>48.727999999999994</v>
      </c>
      <c r="J40" s="2">
        <f t="shared" si="8"/>
        <v>9.2000000000005855E-2</v>
      </c>
      <c r="K40" s="2">
        <f t="shared" si="9"/>
        <v>90.092000000000013</v>
      </c>
      <c r="L40" s="2">
        <f t="shared" si="10"/>
        <v>222.63195900787591</v>
      </c>
      <c r="M40" s="2">
        <f>SUMIF(A:A,A40,L:L)</f>
        <v>2782.4647811632394</v>
      </c>
      <c r="N40" s="3">
        <f t="shared" si="11"/>
        <v>8.0012498456423303E-2</v>
      </c>
      <c r="O40" s="6">
        <f t="shared" si="12"/>
        <v>12.498047421236617</v>
      </c>
      <c r="P40" s="3">
        <f t="shared" si="13"/>
        <v>8.0012498456423303E-2</v>
      </c>
      <c r="Q40" s="3">
        <f>IF(ISNUMBER(P40),SUMIF(A:A,A40,P:P),"")</f>
        <v>0.94559180750993532</v>
      </c>
      <c r="R40" s="3">
        <f t="shared" si="14"/>
        <v>8.4616319453024252E-2</v>
      </c>
      <c r="S40" s="7">
        <f t="shared" si="15"/>
        <v>11.818051251392017</v>
      </c>
    </row>
    <row r="41" spans="1:19" x14ac:dyDescent="0.3">
      <c r="A41" s="1">
        <v>39</v>
      </c>
      <c r="B41" s="5">
        <v>0.85416666666666663</v>
      </c>
      <c r="C41" s="1" t="s">
        <v>19</v>
      </c>
      <c r="D41" s="1">
        <v>4</v>
      </c>
      <c r="E41" s="1">
        <v>2</v>
      </c>
      <c r="F41" s="1" t="s">
        <v>45</v>
      </c>
      <c r="G41" s="1">
        <v>47.39</v>
      </c>
      <c r="H41" s="1">
        <f>1+COUNTIFS(A:A,A41,G:G,"&gt;"&amp;G41)</f>
        <v>7</v>
      </c>
      <c r="I41" s="2">
        <f>AVERAGEIF(A:A,A41,G:G)</f>
        <v>48.727999999999994</v>
      </c>
      <c r="J41" s="2">
        <f t="shared" si="8"/>
        <v>-1.3379999999999939</v>
      </c>
      <c r="K41" s="2">
        <f t="shared" si="9"/>
        <v>88.662000000000006</v>
      </c>
      <c r="L41" s="2">
        <f t="shared" si="10"/>
        <v>204.32666251711049</v>
      </c>
      <c r="M41" s="2">
        <f>SUMIF(A:A,A41,L:L)</f>
        <v>2782.4647811632394</v>
      </c>
      <c r="N41" s="3">
        <f t="shared" si="11"/>
        <v>7.3433692279005064E-2</v>
      </c>
      <c r="O41" s="6">
        <f t="shared" si="12"/>
        <v>13.617727353277909</v>
      </c>
      <c r="P41" s="3">
        <f t="shared" si="13"/>
        <v>7.3433692279005064E-2</v>
      </c>
      <c r="Q41" s="3">
        <f>IF(ISNUMBER(P41),SUMIF(A:A,A41,P:P),"")</f>
        <v>0.94559180750993532</v>
      </c>
      <c r="R41" s="3">
        <f t="shared" si="14"/>
        <v>7.7658976839468333E-2</v>
      </c>
      <c r="S41" s="7">
        <f t="shared" si="15"/>
        <v>12.876811422163545</v>
      </c>
    </row>
    <row r="42" spans="1:19" x14ac:dyDescent="0.3">
      <c r="A42" s="1">
        <v>39</v>
      </c>
      <c r="B42" s="5">
        <v>0.85416666666666663</v>
      </c>
      <c r="C42" s="1" t="s">
        <v>19</v>
      </c>
      <c r="D42" s="1">
        <v>4</v>
      </c>
      <c r="E42" s="1">
        <v>12</v>
      </c>
      <c r="F42" s="1" t="s">
        <v>52</v>
      </c>
      <c r="G42" s="1">
        <v>41.73</v>
      </c>
      <c r="H42" s="1">
        <f>1+COUNTIFS(A:A,A42,G:G,"&gt;"&amp;G42)</f>
        <v>8</v>
      </c>
      <c r="I42" s="2">
        <f>AVERAGEIF(A:A,A42,G:G)</f>
        <v>48.727999999999994</v>
      </c>
      <c r="J42" s="2">
        <f t="shared" si="8"/>
        <v>-6.9979999999999976</v>
      </c>
      <c r="K42" s="2">
        <f t="shared" si="9"/>
        <v>83.00200000000001</v>
      </c>
      <c r="L42" s="2">
        <f t="shared" si="10"/>
        <v>145.4918396268659</v>
      </c>
      <c r="M42" s="2">
        <f>SUMIF(A:A,A42,L:L)</f>
        <v>2782.4647811632394</v>
      </c>
      <c r="N42" s="3">
        <f t="shared" si="11"/>
        <v>5.2288834206211034E-2</v>
      </c>
      <c r="O42" s="6">
        <f t="shared" si="12"/>
        <v>19.124541887017571</v>
      </c>
      <c r="P42" s="3">
        <f t="shared" si="13"/>
        <v>5.2288834206211034E-2</v>
      </c>
      <c r="Q42" s="3">
        <f>IF(ISNUMBER(P42),SUMIF(A:A,A42,P:P),"")</f>
        <v>0.94559180750993532</v>
      </c>
      <c r="R42" s="3">
        <f t="shared" si="14"/>
        <v>5.5297469575064644E-2</v>
      </c>
      <c r="S42" s="7">
        <f t="shared" si="15"/>
        <v>18.084010130744414</v>
      </c>
    </row>
    <row r="43" spans="1:19" x14ac:dyDescent="0.3">
      <c r="A43" s="1">
        <v>39</v>
      </c>
      <c r="B43" s="5">
        <v>0.85416666666666663</v>
      </c>
      <c r="C43" s="1" t="s">
        <v>19</v>
      </c>
      <c r="D43" s="1">
        <v>4</v>
      </c>
      <c r="E43" s="1">
        <v>11</v>
      </c>
      <c r="F43" s="1" t="s">
        <v>51</v>
      </c>
      <c r="G43" s="1">
        <v>31.4</v>
      </c>
      <c r="H43" s="1">
        <f>1+COUNTIFS(A:A,A43,G:G,"&gt;"&amp;G43)</f>
        <v>9</v>
      </c>
      <c r="I43" s="2">
        <f>AVERAGEIF(A:A,A43,G:G)</f>
        <v>48.727999999999994</v>
      </c>
      <c r="J43" s="2">
        <f t="shared" si="8"/>
        <v>-17.327999999999996</v>
      </c>
      <c r="K43" s="2">
        <f t="shared" si="9"/>
        <v>72.671999999999997</v>
      </c>
      <c r="L43" s="2">
        <f t="shared" si="10"/>
        <v>78.28218071329232</v>
      </c>
      <c r="M43" s="2">
        <f>SUMIF(A:A,A43,L:L)</f>
        <v>2782.4647811632394</v>
      </c>
      <c r="N43" s="3">
        <f t="shared" si="11"/>
        <v>2.8134113769650523E-2</v>
      </c>
      <c r="O43" s="6">
        <f t="shared" si="12"/>
        <v>35.54403768277723</v>
      </c>
      <c r="P43" s="3" t="str">
        <f t="shared" si="13"/>
        <v/>
      </c>
      <c r="Q43" s="3" t="str">
        <f>IF(ISNUMBER(P43),SUMIF(A:A,A43,P:P),"")</f>
        <v/>
      </c>
      <c r="R43" s="3" t="str">
        <f t="shared" si="14"/>
        <v/>
      </c>
      <c r="S43" s="7" t="str">
        <f t="shared" si="15"/>
        <v/>
      </c>
    </row>
    <row r="44" spans="1:19" x14ac:dyDescent="0.3">
      <c r="A44" s="1">
        <v>39</v>
      </c>
      <c r="B44" s="5">
        <v>0.85416666666666663</v>
      </c>
      <c r="C44" s="1" t="s">
        <v>19</v>
      </c>
      <c r="D44" s="1">
        <v>4</v>
      </c>
      <c r="E44" s="1">
        <v>7</v>
      </c>
      <c r="F44" s="1" t="s">
        <v>49</v>
      </c>
      <c r="G44" s="1">
        <v>30.26</v>
      </c>
      <c r="H44" s="1">
        <f>1+COUNTIFS(A:A,A44,G:G,"&gt;"&amp;G44)</f>
        <v>10</v>
      </c>
      <c r="I44" s="2">
        <f>AVERAGEIF(A:A,A44,G:G)</f>
        <v>48.727999999999994</v>
      </c>
      <c r="J44" s="2">
        <f t="shared" si="8"/>
        <v>-18.467999999999993</v>
      </c>
      <c r="K44" s="2">
        <f t="shared" si="9"/>
        <v>71.532000000000011</v>
      </c>
      <c r="L44" s="2">
        <f t="shared" si="10"/>
        <v>73.106698697062924</v>
      </c>
      <c r="M44" s="2">
        <f>SUMIF(A:A,A44,L:L)</f>
        <v>2782.4647811632394</v>
      </c>
      <c r="N44" s="3">
        <f t="shared" si="11"/>
        <v>2.6274078720414165E-2</v>
      </c>
      <c r="O44" s="6">
        <f t="shared" si="12"/>
        <v>38.060325944864822</v>
      </c>
      <c r="P44" s="3" t="str">
        <f t="shared" si="13"/>
        <v/>
      </c>
      <c r="Q44" s="3" t="str">
        <f>IF(ISNUMBER(P44),SUMIF(A:A,A44,P:P),"")</f>
        <v/>
      </c>
      <c r="R44" s="3" t="str">
        <f t="shared" si="14"/>
        <v/>
      </c>
      <c r="S44" s="7" t="str">
        <f t="shared" si="15"/>
        <v/>
      </c>
    </row>
    <row r="45" spans="1:19" x14ac:dyDescent="0.3">
      <c r="A45" s="1"/>
      <c r="B45" s="5"/>
      <c r="C45" s="1"/>
      <c r="D45" s="1"/>
      <c r="E45" s="1"/>
      <c r="F45" s="1"/>
      <c r="G45" s="1"/>
      <c r="H45" s="1"/>
      <c r="I45" s="2"/>
      <c r="J45" s="2"/>
      <c r="K45" s="2"/>
      <c r="L45" s="2"/>
      <c r="M45" s="2"/>
      <c r="N45" s="3"/>
      <c r="O45" s="6"/>
      <c r="P45" s="3"/>
      <c r="Q45" s="3"/>
      <c r="R45" s="3"/>
      <c r="S45" s="7"/>
    </row>
    <row r="46" spans="1:19" x14ac:dyDescent="0.3">
      <c r="A46" s="1">
        <v>41</v>
      </c>
      <c r="B46" s="5">
        <v>0.875</v>
      </c>
      <c r="C46" s="1" t="s">
        <v>19</v>
      </c>
      <c r="D46" s="1">
        <v>5</v>
      </c>
      <c r="E46" s="1">
        <v>2</v>
      </c>
      <c r="F46" s="1" t="s">
        <v>55</v>
      </c>
      <c r="G46" s="1">
        <v>73.17</v>
      </c>
      <c r="H46" s="1">
        <f>1+COUNTIFS(A:A,A46,G:G,"&gt;"&amp;G46)</f>
        <v>1</v>
      </c>
      <c r="I46" s="2">
        <f>AVERAGEIF(A:A,A46,G:G)</f>
        <v>49.283749999999998</v>
      </c>
      <c r="J46" s="2">
        <f t="shared" ref="J46:J62" si="16">G46-I46</f>
        <v>23.886250000000004</v>
      </c>
      <c r="K46" s="2">
        <f t="shared" ref="K46:K62" si="17">90+J46</f>
        <v>113.88625</v>
      </c>
      <c r="L46" s="2">
        <f t="shared" ref="L46:L62" si="18">EXP(0.06*K46)</f>
        <v>928.13296149868995</v>
      </c>
      <c r="M46" s="2">
        <f>SUMIF(A:A,A46,L:L)</f>
        <v>2877.5640253305569</v>
      </c>
      <c r="N46" s="3">
        <f t="shared" ref="N46:N62" si="19">L46/M46</f>
        <v>0.32254120267300457</v>
      </c>
      <c r="O46" s="6">
        <f t="shared" ref="O46:O62" si="20">1/N46</f>
        <v>3.1003790886642468</v>
      </c>
      <c r="P46" s="3">
        <f t="shared" ref="P46:P62" si="21">IF(O46&gt;21,"",N46)</f>
        <v>0.32254120267300457</v>
      </c>
      <c r="Q46" s="3">
        <f>IF(ISNUMBER(P46),SUMIF(A:A,A46,P:P),"")</f>
        <v>0.92552753707002622</v>
      </c>
      <c r="R46" s="3">
        <f t="shared" ref="R46:R62" si="22">IFERROR(P46*(1/Q46),"")</f>
        <v>0.34849444209308361</v>
      </c>
      <c r="S46" s="7">
        <f t="shared" ref="S46:S62" si="23">IFERROR(1/R46,"")</f>
        <v>2.8694862219148329</v>
      </c>
    </row>
    <row r="47" spans="1:19" x14ac:dyDescent="0.3">
      <c r="A47" s="1">
        <v>41</v>
      </c>
      <c r="B47" s="5">
        <v>0.875</v>
      </c>
      <c r="C47" s="1" t="s">
        <v>19</v>
      </c>
      <c r="D47" s="1">
        <v>5</v>
      </c>
      <c r="E47" s="1">
        <v>5</v>
      </c>
      <c r="F47" s="1" t="s">
        <v>57</v>
      </c>
      <c r="G47" s="1">
        <v>65.06</v>
      </c>
      <c r="H47" s="1">
        <f>1+COUNTIFS(A:A,A47,G:G,"&gt;"&amp;G47)</f>
        <v>2</v>
      </c>
      <c r="I47" s="2">
        <f>AVERAGEIF(A:A,A47,G:G)</f>
        <v>49.283749999999998</v>
      </c>
      <c r="J47" s="2">
        <f t="shared" si="16"/>
        <v>15.776250000000005</v>
      </c>
      <c r="K47" s="2">
        <f t="shared" si="17"/>
        <v>105.77625</v>
      </c>
      <c r="L47" s="2">
        <f t="shared" si="18"/>
        <v>570.53527550367767</v>
      </c>
      <c r="M47" s="2">
        <f>SUMIF(A:A,A47,L:L)</f>
        <v>2877.5640253305569</v>
      </c>
      <c r="N47" s="3">
        <f t="shared" si="19"/>
        <v>0.19827022804058655</v>
      </c>
      <c r="O47" s="6">
        <f t="shared" si="20"/>
        <v>5.0436215758792429</v>
      </c>
      <c r="P47" s="3">
        <f t="shared" si="21"/>
        <v>0.19827022804058655</v>
      </c>
      <c r="Q47" s="3">
        <f>IF(ISNUMBER(P47),SUMIF(A:A,A47,P:P),"")</f>
        <v>0.92552753707002622</v>
      </c>
      <c r="R47" s="3">
        <f t="shared" si="22"/>
        <v>0.21422401830231577</v>
      </c>
      <c r="S47" s="7">
        <f t="shared" si="23"/>
        <v>4.6680106550367606</v>
      </c>
    </row>
    <row r="48" spans="1:19" x14ac:dyDescent="0.3">
      <c r="A48" s="1">
        <v>41</v>
      </c>
      <c r="B48" s="5">
        <v>0.875</v>
      </c>
      <c r="C48" s="1" t="s">
        <v>19</v>
      </c>
      <c r="D48" s="1">
        <v>5</v>
      </c>
      <c r="E48" s="1">
        <v>4</v>
      </c>
      <c r="F48" s="1" t="s">
        <v>56</v>
      </c>
      <c r="G48" s="1">
        <v>64.59</v>
      </c>
      <c r="H48" s="1">
        <f>1+COUNTIFS(A:A,A48,G:G,"&gt;"&amp;G48)</f>
        <v>3</v>
      </c>
      <c r="I48" s="2">
        <f>AVERAGEIF(A:A,A48,G:G)</f>
        <v>49.283749999999998</v>
      </c>
      <c r="J48" s="2">
        <f t="shared" si="16"/>
        <v>15.306250000000006</v>
      </c>
      <c r="K48" s="2">
        <f t="shared" si="17"/>
        <v>105.30625000000001</v>
      </c>
      <c r="L48" s="2">
        <f t="shared" si="18"/>
        <v>554.67091947146878</v>
      </c>
      <c r="M48" s="2">
        <f>SUMIF(A:A,A48,L:L)</f>
        <v>2877.5640253305569</v>
      </c>
      <c r="N48" s="3">
        <f t="shared" si="19"/>
        <v>0.19275710795270717</v>
      </c>
      <c r="O48" s="6">
        <f t="shared" si="20"/>
        <v>5.1878761339651831</v>
      </c>
      <c r="P48" s="3">
        <f t="shared" si="21"/>
        <v>0.19275710795270717</v>
      </c>
      <c r="Q48" s="3">
        <f>IF(ISNUMBER(P48),SUMIF(A:A,A48,P:P),"")</f>
        <v>0.92552753707002622</v>
      </c>
      <c r="R48" s="3">
        <f t="shared" si="22"/>
        <v>0.20826728566383323</v>
      </c>
      <c r="S48" s="7">
        <f t="shared" si="23"/>
        <v>4.8015222208931663</v>
      </c>
    </row>
    <row r="49" spans="1:19" x14ac:dyDescent="0.3">
      <c r="A49" s="1">
        <v>41</v>
      </c>
      <c r="B49" s="5">
        <v>0.875</v>
      </c>
      <c r="C49" s="1" t="s">
        <v>19</v>
      </c>
      <c r="D49" s="1">
        <v>5</v>
      </c>
      <c r="E49" s="1">
        <v>1</v>
      </c>
      <c r="F49" s="1" t="s">
        <v>54</v>
      </c>
      <c r="G49" s="1">
        <v>59.94</v>
      </c>
      <c r="H49" s="1">
        <f>1+COUNTIFS(A:A,A49,G:G,"&gt;"&amp;G49)</f>
        <v>4</v>
      </c>
      <c r="I49" s="2">
        <f>AVERAGEIF(A:A,A49,G:G)</f>
        <v>49.283749999999998</v>
      </c>
      <c r="J49" s="2">
        <f t="shared" si="16"/>
        <v>10.65625</v>
      </c>
      <c r="K49" s="2">
        <f t="shared" si="17"/>
        <v>100.65625</v>
      </c>
      <c r="L49" s="2">
        <f t="shared" si="18"/>
        <v>419.63068373314604</v>
      </c>
      <c r="M49" s="2">
        <f>SUMIF(A:A,A49,L:L)</f>
        <v>2877.5640253305569</v>
      </c>
      <c r="N49" s="3">
        <f t="shared" si="19"/>
        <v>0.14582844379455343</v>
      </c>
      <c r="O49" s="6">
        <f t="shared" si="20"/>
        <v>6.857372772960697</v>
      </c>
      <c r="P49" s="3">
        <f t="shared" si="21"/>
        <v>0.14582844379455343</v>
      </c>
      <c r="Q49" s="3">
        <f>IF(ISNUMBER(P49),SUMIF(A:A,A49,P:P),"")</f>
        <v>0.92552753707002622</v>
      </c>
      <c r="R49" s="3">
        <f t="shared" si="22"/>
        <v>0.15756251213897693</v>
      </c>
      <c r="S49" s="7">
        <f t="shared" si="23"/>
        <v>6.3466873333293705</v>
      </c>
    </row>
    <row r="50" spans="1:19" x14ac:dyDescent="0.3">
      <c r="A50" s="1">
        <v>41</v>
      </c>
      <c r="B50" s="5">
        <v>0.875</v>
      </c>
      <c r="C50" s="1" t="s">
        <v>19</v>
      </c>
      <c r="D50" s="1">
        <v>5</v>
      </c>
      <c r="E50" s="1">
        <v>8</v>
      </c>
      <c r="F50" s="1" t="s">
        <v>60</v>
      </c>
      <c r="G50" s="1">
        <v>46.76</v>
      </c>
      <c r="H50" s="1">
        <f>1+COUNTIFS(A:A,A50,G:G,"&gt;"&amp;G50)</f>
        <v>5</v>
      </c>
      <c r="I50" s="2">
        <f>AVERAGEIF(A:A,A50,G:G)</f>
        <v>49.283749999999998</v>
      </c>
      <c r="J50" s="2">
        <f t="shared" si="16"/>
        <v>-2.5237499999999997</v>
      </c>
      <c r="K50" s="2">
        <f t="shared" si="17"/>
        <v>87.476249999999993</v>
      </c>
      <c r="L50" s="2">
        <f t="shared" si="18"/>
        <v>190.29490491851854</v>
      </c>
      <c r="M50" s="2">
        <f>SUMIF(A:A,A50,L:L)</f>
        <v>2877.5640253305569</v>
      </c>
      <c r="N50" s="3">
        <f t="shared" si="19"/>
        <v>6.6130554609174552E-2</v>
      </c>
      <c r="O50" s="6">
        <f t="shared" si="20"/>
        <v>15.121603106308534</v>
      </c>
      <c r="P50" s="3">
        <f t="shared" si="21"/>
        <v>6.6130554609174552E-2</v>
      </c>
      <c r="Q50" s="3">
        <f>IF(ISNUMBER(P50),SUMIF(A:A,A50,P:P),"")</f>
        <v>0.92552753707002622</v>
      </c>
      <c r="R50" s="3">
        <f t="shared" si="22"/>
        <v>7.1451741801790453E-2</v>
      </c>
      <c r="S50" s="7">
        <f t="shared" si="23"/>
        <v>13.995460079532194</v>
      </c>
    </row>
    <row r="51" spans="1:19" x14ac:dyDescent="0.3">
      <c r="A51" s="1">
        <v>41</v>
      </c>
      <c r="B51" s="5">
        <v>0.875</v>
      </c>
      <c r="C51" s="1" t="s">
        <v>19</v>
      </c>
      <c r="D51" s="1">
        <v>5</v>
      </c>
      <c r="E51" s="1">
        <v>6</v>
      </c>
      <c r="F51" s="1" t="s">
        <v>58</v>
      </c>
      <c r="G51" s="1">
        <v>38.44</v>
      </c>
      <c r="H51" s="1">
        <f>1+COUNTIFS(A:A,A51,G:G,"&gt;"&amp;G51)</f>
        <v>6</v>
      </c>
      <c r="I51" s="2">
        <f>AVERAGEIF(A:A,A51,G:G)</f>
        <v>49.283749999999998</v>
      </c>
      <c r="J51" s="2">
        <f t="shared" si="16"/>
        <v>-10.84375</v>
      </c>
      <c r="K51" s="2">
        <f t="shared" si="17"/>
        <v>79.15625</v>
      </c>
      <c r="L51" s="2">
        <f t="shared" si="18"/>
        <v>115.5120669197113</v>
      </c>
      <c r="M51" s="2">
        <f>SUMIF(A:A,A51,L:L)</f>
        <v>2877.5640253305569</v>
      </c>
      <c r="N51" s="3">
        <f t="shared" si="19"/>
        <v>4.0142309920086654E-2</v>
      </c>
      <c r="O51" s="6">
        <f t="shared" si="20"/>
        <v>24.911371617396984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>
        <v>41</v>
      </c>
      <c r="B52" s="5">
        <v>0.875</v>
      </c>
      <c r="C52" s="1" t="s">
        <v>19</v>
      </c>
      <c r="D52" s="1">
        <v>5</v>
      </c>
      <c r="E52" s="1">
        <v>7</v>
      </c>
      <c r="F52" s="1" t="s">
        <v>59</v>
      </c>
      <c r="G52" s="1">
        <v>29.35</v>
      </c>
      <c r="H52" s="1">
        <f>1+COUNTIFS(A:A,A52,G:G,"&gt;"&amp;G52)</f>
        <v>7</v>
      </c>
      <c r="I52" s="2">
        <f>AVERAGEIF(A:A,A52,G:G)</f>
        <v>49.283749999999998</v>
      </c>
      <c r="J52" s="2">
        <f t="shared" si="16"/>
        <v>-19.933749999999996</v>
      </c>
      <c r="K52" s="2">
        <f t="shared" si="17"/>
        <v>70.066249999999997</v>
      </c>
      <c r="L52" s="2">
        <f t="shared" si="18"/>
        <v>66.951936748428551</v>
      </c>
      <c r="M52" s="2">
        <f>SUMIF(A:A,A52,L:L)</f>
        <v>2877.5640253305569</v>
      </c>
      <c r="N52" s="3">
        <f t="shared" si="19"/>
        <v>2.326687995786211E-2</v>
      </c>
      <c r="O52" s="6">
        <f t="shared" si="20"/>
        <v>42.979548689427524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>
        <v>41</v>
      </c>
      <c r="B53" s="5">
        <v>0.875</v>
      </c>
      <c r="C53" s="1" t="s">
        <v>19</v>
      </c>
      <c r="D53" s="1">
        <v>5</v>
      </c>
      <c r="E53" s="1">
        <v>9</v>
      </c>
      <c r="F53" s="1" t="s">
        <v>61</v>
      </c>
      <c r="G53" s="1">
        <v>16.96</v>
      </c>
      <c r="H53" s="1">
        <f>1+COUNTIFS(A:A,A53,G:G,"&gt;"&amp;G53)</f>
        <v>8</v>
      </c>
      <c r="I53" s="2">
        <f>AVERAGEIF(A:A,A53,G:G)</f>
        <v>49.283749999999998</v>
      </c>
      <c r="J53" s="2">
        <f t="shared" si="16"/>
        <v>-32.323749999999997</v>
      </c>
      <c r="K53" s="2">
        <f t="shared" si="17"/>
        <v>57.676250000000003</v>
      </c>
      <c r="L53" s="2">
        <f t="shared" si="18"/>
        <v>31.835276536915817</v>
      </c>
      <c r="M53" s="2">
        <f>SUMIF(A:A,A53,L:L)</f>
        <v>2877.5640253305569</v>
      </c>
      <c r="N53" s="3">
        <f t="shared" si="19"/>
        <v>1.106327305202489E-2</v>
      </c>
      <c r="O53" s="6">
        <f t="shared" si="20"/>
        <v>90.389163794250919</v>
      </c>
      <c r="P53" s="3" t="str">
        <f t="shared" si="21"/>
        <v/>
      </c>
      <c r="Q53" s="3" t="str">
        <f>IF(ISNUMBER(P53),SUMIF(A:A,A53,P:P),"")</f>
        <v/>
      </c>
      <c r="R53" s="3" t="str">
        <f t="shared" si="22"/>
        <v/>
      </c>
      <c r="S53" s="7" t="str">
        <f t="shared" si="23"/>
        <v/>
      </c>
    </row>
    <row r="54" spans="1:19" x14ac:dyDescent="0.3">
      <c r="A54" s="1"/>
      <c r="B54" s="5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3"/>
      <c r="O54" s="6"/>
      <c r="P54" s="3"/>
      <c r="Q54" s="3"/>
      <c r="R54" s="3"/>
      <c r="S54" s="7"/>
    </row>
    <row r="55" spans="1:19" x14ac:dyDescent="0.3">
      <c r="A55" s="1">
        <v>44</v>
      </c>
      <c r="B55" s="5">
        <v>0.91666666666666663</v>
      </c>
      <c r="C55" s="1" t="s">
        <v>19</v>
      </c>
      <c r="D55" s="1">
        <v>7</v>
      </c>
      <c r="E55" s="1">
        <v>4</v>
      </c>
      <c r="F55" s="1" t="s">
        <v>65</v>
      </c>
      <c r="G55" s="1">
        <v>70.38</v>
      </c>
      <c r="H55" s="1">
        <f>1+COUNTIFS(A:A,A55,G:G,"&gt;"&amp;G55)</f>
        <v>1</v>
      </c>
      <c r="I55" s="2">
        <f>AVERAGEIF(A:A,A55,G:G)</f>
        <v>48.362499999999997</v>
      </c>
      <c r="J55" s="2">
        <f t="shared" si="16"/>
        <v>22.017499999999998</v>
      </c>
      <c r="K55" s="2">
        <f t="shared" si="17"/>
        <v>112.0175</v>
      </c>
      <c r="L55" s="2">
        <f t="shared" si="18"/>
        <v>829.6882269141305</v>
      </c>
      <c r="M55" s="2">
        <f>SUMIF(A:A,A55,L:L)</f>
        <v>2483.027214005419</v>
      </c>
      <c r="N55" s="3">
        <f t="shared" si="19"/>
        <v>0.33414383146278309</v>
      </c>
      <c r="O55" s="6">
        <f t="shared" si="20"/>
        <v>2.9927232103082528</v>
      </c>
      <c r="P55" s="3">
        <f t="shared" si="21"/>
        <v>0.33414383146278309</v>
      </c>
      <c r="Q55" s="3">
        <f>IF(ISNUMBER(P55),SUMIF(A:A,A55,P:P),"")</f>
        <v>0.93860701824306481</v>
      </c>
      <c r="R55" s="3">
        <f t="shared" si="22"/>
        <v>0.35599971550207615</v>
      </c>
      <c r="S55" s="7">
        <f t="shared" si="23"/>
        <v>2.808991008854242</v>
      </c>
    </row>
    <row r="56" spans="1:19" x14ac:dyDescent="0.3">
      <c r="A56" s="1">
        <v>44</v>
      </c>
      <c r="B56" s="5">
        <v>0.91666666666666663</v>
      </c>
      <c r="C56" s="1" t="s">
        <v>19</v>
      </c>
      <c r="D56" s="1">
        <v>7</v>
      </c>
      <c r="E56" s="1">
        <v>2</v>
      </c>
      <c r="F56" s="1" t="s">
        <v>63</v>
      </c>
      <c r="G56" s="1">
        <v>61.07</v>
      </c>
      <c r="H56" s="1">
        <f>1+COUNTIFS(A:A,A56,G:G,"&gt;"&amp;G56)</f>
        <v>2</v>
      </c>
      <c r="I56" s="2">
        <f>AVERAGEIF(A:A,A56,G:G)</f>
        <v>48.362499999999997</v>
      </c>
      <c r="J56" s="2">
        <f t="shared" si="16"/>
        <v>12.707500000000003</v>
      </c>
      <c r="K56" s="2">
        <f t="shared" si="17"/>
        <v>102.70750000000001</v>
      </c>
      <c r="L56" s="2">
        <f t="shared" si="18"/>
        <v>474.58939565528317</v>
      </c>
      <c r="M56" s="2">
        <f>SUMIF(A:A,A56,L:L)</f>
        <v>2483.027214005419</v>
      </c>
      <c r="N56" s="3">
        <f t="shared" si="19"/>
        <v>0.19113338467592303</v>
      </c>
      <c r="O56" s="6">
        <f t="shared" si="20"/>
        <v>5.231948367866524</v>
      </c>
      <c r="P56" s="3">
        <f t="shared" si="21"/>
        <v>0.19113338467592303</v>
      </c>
      <c r="Q56" s="3">
        <f>IF(ISNUMBER(P56),SUMIF(A:A,A56,P:P),"")</f>
        <v>0.93860701824306481</v>
      </c>
      <c r="R56" s="3">
        <f t="shared" si="22"/>
        <v>0.20363515396858717</v>
      </c>
      <c r="S56" s="7">
        <f t="shared" si="23"/>
        <v>4.9107434571648687</v>
      </c>
    </row>
    <row r="57" spans="1:19" x14ac:dyDescent="0.3">
      <c r="A57" s="1">
        <v>44</v>
      </c>
      <c r="B57" s="5">
        <v>0.91666666666666663</v>
      </c>
      <c r="C57" s="1" t="s">
        <v>19</v>
      </c>
      <c r="D57" s="1">
        <v>7</v>
      </c>
      <c r="E57" s="1">
        <v>1</v>
      </c>
      <c r="F57" s="1" t="s">
        <v>62</v>
      </c>
      <c r="G57" s="1">
        <v>55.72</v>
      </c>
      <c r="H57" s="1">
        <f>1+COUNTIFS(A:A,A57,G:G,"&gt;"&amp;G57)</f>
        <v>3</v>
      </c>
      <c r="I57" s="2">
        <f>AVERAGEIF(A:A,A57,G:G)</f>
        <v>48.362499999999997</v>
      </c>
      <c r="J57" s="2">
        <f t="shared" si="16"/>
        <v>7.3575000000000017</v>
      </c>
      <c r="K57" s="2">
        <f t="shared" si="17"/>
        <v>97.357500000000002</v>
      </c>
      <c r="L57" s="2">
        <f t="shared" si="18"/>
        <v>344.27818228170167</v>
      </c>
      <c r="M57" s="2">
        <f>SUMIF(A:A,A57,L:L)</f>
        <v>2483.027214005419</v>
      </c>
      <c r="N57" s="3">
        <f t="shared" si="19"/>
        <v>0.13865260128435722</v>
      </c>
      <c r="O57" s="6">
        <f t="shared" si="20"/>
        <v>7.2122700240519757</v>
      </c>
      <c r="P57" s="3">
        <f t="shared" si="21"/>
        <v>0.13865260128435722</v>
      </c>
      <c r="Q57" s="3">
        <f>IF(ISNUMBER(P57),SUMIF(A:A,A57,P:P),"")</f>
        <v>0.93860701824306481</v>
      </c>
      <c r="R57" s="3">
        <f t="shared" si="22"/>
        <v>0.14772167540777037</v>
      </c>
      <c r="S57" s="7">
        <f t="shared" si="23"/>
        <v>6.7694872620392621</v>
      </c>
    </row>
    <row r="58" spans="1:19" x14ac:dyDescent="0.3">
      <c r="A58" s="1">
        <v>44</v>
      </c>
      <c r="B58" s="5">
        <v>0.91666666666666663</v>
      </c>
      <c r="C58" s="1" t="s">
        <v>19</v>
      </c>
      <c r="D58" s="1">
        <v>7</v>
      </c>
      <c r="E58" s="1">
        <v>7</v>
      </c>
      <c r="F58" s="1" t="s">
        <v>68</v>
      </c>
      <c r="G58" s="1">
        <v>55.07</v>
      </c>
      <c r="H58" s="1">
        <f>1+COUNTIFS(A:A,A58,G:G,"&gt;"&amp;G58)</f>
        <v>4</v>
      </c>
      <c r="I58" s="2">
        <f>AVERAGEIF(A:A,A58,G:G)</f>
        <v>48.362499999999997</v>
      </c>
      <c r="J58" s="2">
        <f t="shared" si="16"/>
        <v>6.7075000000000031</v>
      </c>
      <c r="K58" s="2">
        <f t="shared" si="17"/>
        <v>96.70750000000001</v>
      </c>
      <c r="L58" s="2">
        <f t="shared" si="18"/>
        <v>331.1097859530488</v>
      </c>
      <c r="M58" s="2">
        <f>SUMIF(A:A,A58,L:L)</f>
        <v>2483.027214005419</v>
      </c>
      <c r="N58" s="3">
        <f t="shared" si="19"/>
        <v>0.13334923761021902</v>
      </c>
      <c r="O58" s="6">
        <f t="shared" si="20"/>
        <v>7.4991054911240562</v>
      </c>
      <c r="P58" s="3">
        <f t="shared" si="21"/>
        <v>0.13334923761021902</v>
      </c>
      <c r="Q58" s="3">
        <f>IF(ISNUMBER(P58),SUMIF(A:A,A58,P:P),"")</f>
        <v>0.93860701824306481</v>
      </c>
      <c r="R58" s="3">
        <f t="shared" si="22"/>
        <v>0.14207142607971257</v>
      </c>
      <c r="S58" s="7">
        <f t="shared" si="23"/>
        <v>7.0387130445141448</v>
      </c>
    </row>
    <row r="59" spans="1:19" x14ac:dyDescent="0.3">
      <c r="A59" s="1">
        <v>44</v>
      </c>
      <c r="B59" s="5">
        <v>0.91666666666666663</v>
      </c>
      <c r="C59" s="1" t="s">
        <v>19</v>
      </c>
      <c r="D59" s="1">
        <v>7</v>
      </c>
      <c r="E59" s="1">
        <v>3</v>
      </c>
      <c r="F59" s="1" t="s">
        <v>64</v>
      </c>
      <c r="G59" s="1">
        <v>44.93</v>
      </c>
      <c r="H59" s="1">
        <f>1+COUNTIFS(A:A,A59,G:G,"&gt;"&amp;G59)</f>
        <v>5</v>
      </c>
      <c r="I59" s="2">
        <f>AVERAGEIF(A:A,A59,G:G)</f>
        <v>48.362499999999997</v>
      </c>
      <c r="J59" s="2">
        <f t="shared" si="16"/>
        <v>-3.4324999999999974</v>
      </c>
      <c r="K59" s="2">
        <f t="shared" si="17"/>
        <v>86.567499999999995</v>
      </c>
      <c r="L59" s="2">
        <f t="shared" si="18"/>
        <v>180.19687442670926</v>
      </c>
      <c r="M59" s="2">
        <f>SUMIF(A:A,A59,L:L)</f>
        <v>2483.027214005419</v>
      </c>
      <c r="N59" s="3">
        <f t="shared" si="19"/>
        <v>7.2571445616993552E-2</v>
      </c>
      <c r="O59" s="6">
        <f t="shared" si="20"/>
        <v>13.779524322522754</v>
      </c>
      <c r="P59" s="3">
        <f t="shared" si="21"/>
        <v>7.2571445616993552E-2</v>
      </c>
      <c r="Q59" s="3">
        <f>IF(ISNUMBER(P59),SUMIF(A:A,A59,P:P),"")</f>
        <v>0.93860701824306481</v>
      </c>
      <c r="R59" s="3">
        <f t="shared" si="22"/>
        <v>7.731824310544437E-2</v>
      </c>
      <c r="S59" s="7">
        <f t="shared" si="23"/>
        <v>12.933558237170871</v>
      </c>
    </row>
    <row r="60" spans="1:19" x14ac:dyDescent="0.3">
      <c r="A60" s="1">
        <v>44</v>
      </c>
      <c r="B60" s="5">
        <v>0.91666666666666663</v>
      </c>
      <c r="C60" s="1" t="s">
        <v>19</v>
      </c>
      <c r="D60" s="1">
        <v>7</v>
      </c>
      <c r="E60" s="1">
        <v>5</v>
      </c>
      <c r="F60" s="1" t="s">
        <v>66</v>
      </c>
      <c r="G60" s="1">
        <v>44.03</v>
      </c>
      <c r="H60" s="1">
        <f>1+COUNTIFS(A:A,A60,G:G,"&gt;"&amp;G60)</f>
        <v>6</v>
      </c>
      <c r="I60" s="2">
        <f>AVERAGEIF(A:A,A60,G:G)</f>
        <v>48.362499999999997</v>
      </c>
      <c r="J60" s="2">
        <f t="shared" si="16"/>
        <v>-4.332499999999996</v>
      </c>
      <c r="K60" s="2">
        <f t="shared" si="17"/>
        <v>85.667500000000004</v>
      </c>
      <c r="L60" s="2">
        <f t="shared" si="18"/>
        <v>170.72430432313729</v>
      </c>
      <c r="M60" s="2">
        <f>SUMIF(A:A,A60,L:L)</f>
        <v>2483.027214005419</v>
      </c>
      <c r="N60" s="3">
        <f t="shared" si="19"/>
        <v>6.8756517592788932E-2</v>
      </c>
      <c r="O60" s="6">
        <f t="shared" si="20"/>
        <v>14.544075747444172</v>
      </c>
      <c r="P60" s="3">
        <f t="shared" si="21"/>
        <v>6.8756517592788932E-2</v>
      </c>
      <c r="Q60" s="3">
        <f>IF(ISNUMBER(P60),SUMIF(A:A,A60,P:P),"")</f>
        <v>0.93860701824306481</v>
      </c>
      <c r="R60" s="3">
        <f t="shared" si="22"/>
        <v>7.3253785936409341E-2</v>
      </c>
      <c r="S60" s="7">
        <f t="shared" si="23"/>
        <v>13.651171570409849</v>
      </c>
    </row>
    <row r="61" spans="1:19" x14ac:dyDescent="0.3">
      <c r="A61" s="1">
        <v>44</v>
      </c>
      <c r="B61" s="5">
        <v>0.91666666666666663</v>
      </c>
      <c r="C61" s="1" t="s">
        <v>19</v>
      </c>
      <c r="D61" s="1">
        <v>7</v>
      </c>
      <c r="E61" s="1">
        <v>6</v>
      </c>
      <c r="F61" s="1" t="s">
        <v>67</v>
      </c>
      <c r="G61" s="1">
        <v>37.67</v>
      </c>
      <c r="H61" s="1">
        <f>1+COUNTIFS(A:A,A61,G:G,"&gt;"&amp;G61)</f>
        <v>7</v>
      </c>
      <c r="I61" s="2">
        <f>AVERAGEIF(A:A,A61,G:G)</f>
        <v>48.362499999999997</v>
      </c>
      <c r="J61" s="2">
        <f t="shared" si="16"/>
        <v>-10.692499999999995</v>
      </c>
      <c r="K61" s="2">
        <f t="shared" si="17"/>
        <v>79.307500000000005</v>
      </c>
      <c r="L61" s="2">
        <f t="shared" si="18"/>
        <v>116.56510988246015</v>
      </c>
      <c r="M61" s="2">
        <f>SUMIF(A:A,A61,L:L)</f>
        <v>2483.027214005419</v>
      </c>
      <c r="N61" s="3">
        <f t="shared" si="19"/>
        <v>4.6944757280540123E-2</v>
      </c>
      <c r="O61" s="6">
        <f t="shared" si="20"/>
        <v>21.301633194608659</v>
      </c>
      <c r="P61" s="3" t="str">
        <f t="shared" si="21"/>
        <v/>
      </c>
      <c r="Q61" s="3" t="str">
        <f>IF(ISNUMBER(P61),SUMIF(A:A,A61,P:P),"")</f>
        <v/>
      </c>
      <c r="R61" s="3" t="str">
        <f t="shared" si="22"/>
        <v/>
      </c>
      <c r="S61" s="7" t="str">
        <f t="shared" si="23"/>
        <v/>
      </c>
    </row>
    <row r="62" spans="1:19" x14ac:dyDescent="0.3">
      <c r="A62" s="1">
        <v>44</v>
      </c>
      <c r="B62" s="5">
        <v>0.91666666666666663</v>
      </c>
      <c r="C62" s="1" t="s">
        <v>19</v>
      </c>
      <c r="D62" s="1">
        <v>7</v>
      </c>
      <c r="E62" s="1">
        <v>8</v>
      </c>
      <c r="F62" s="1" t="s">
        <v>69</v>
      </c>
      <c r="G62" s="1">
        <v>18.03</v>
      </c>
      <c r="H62" s="1">
        <f>1+COUNTIFS(A:A,A62,G:G,"&gt;"&amp;G62)</f>
        <v>8</v>
      </c>
      <c r="I62" s="2">
        <f>AVERAGEIF(A:A,A62,G:G)</f>
        <v>48.362499999999997</v>
      </c>
      <c r="J62" s="2">
        <f t="shared" si="16"/>
        <v>-30.332499999999996</v>
      </c>
      <c r="K62" s="2">
        <f t="shared" si="17"/>
        <v>59.667500000000004</v>
      </c>
      <c r="L62" s="2">
        <f t="shared" si="18"/>
        <v>35.875334568947785</v>
      </c>
      <c r="M62" s="2">
        <f>SUMIF(A:A,A62,L:L)</f>
        <v>2483.027214005419</v>
      </c>
      <c r="N62" s="3">
        <f t="shared" si="19"/>
        <v>1.4448224476394921E-2</v>
      </c>
      <c r="O62" s="6">
        <f t="shared" si="20"/>
        <v>69.212656657831573</v>
      </c>
      <c r="P62" s="3" t="str">
        <f t="shared" si="21"/>
        <v/>
      </c>
      <c r="Q62" s="3" t="str">
        <f>IF(ISNUMBER(P62),SUMIF(A:A,A62,P:P),"")</f>
        <v/>
      </c>
      <c r="R62" s="3" t="str">
        <f t="shared" si="22"/>
        <v/>
      </c>
      <c r="S62" s="7" t="str">
        <f t="shared" si="23"/>
        <v/>
      </c>
    </row>
  </sheetData>
  <autoFilter ref="A7:S7" xr:uid="{00000000-0009-0000-0000-000000000000}"/>
  <sortState xmlns:xlrd2="http://schemas.microsoft.com/office/spreadsheetml/2017/richdata2" ref="A8:T62">
    <sortCondition ref="B8:B62"/>
    <sortCondition ref="H8:H6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07102022 - Sunshine Coast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2022-10-06T21:10:58Z</cp:lastPrinted>
  <dcterms:created xsi:type="dcterms:W3CDTF">2016-03-11T05:58:01Z</dcterms:created>
  <dcterms:modified xsi:type="dcterms:W3CDTF">2022-10-06T21:17:31Z</dcterms:modified>
</cp:coreProperties>
</file>