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89316EE-4570-44C0-B828-CC211EE4C0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410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04102022 - PREMIUM'!$A$7:$S$24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  <c r="I64" i="1"/>
  <c r="J64" i="1" s="1"/>
  <c r="K64" i="1" s="1"/>
  <c r="L64" i="1" s="1"/>
  <c r="H56" i="1"/>
  <c r="I56" i="1"/>
  <c r="J56" i="1" s="1"/>
  <c r="K56" i="1" s="1"/>
  <c r="L56" i="1" s="1"/>
  <c r="H63" i="1"/>
  <c r="I63" i="1"/>
  <c r="J63" i="1" s="1"/>
  <c r="K63" i="1" s="1"/>
  <c r="L63" i="1" s="1"/>
  <c r="H61" i="1"/>
  <c r="I61" i="1"/>
  <c r="J61" i="1" s="1"/>
  <c r="K61" i="1" s="1"/>
  <c r="L61" i="1" s="1"/>
  <c r="H57" i="1"/>
  <c r="I57" i="1"/>
  <c r="J57" i="1" s="1"/>
  <c r="K57" i="1" s="1"/>
  <c r="L57" i="1" s="1"/>
  <c r="H62" i="1"/>
  <c r="I62" i="1"/>
  <c r="J62" i="1" s="1"/>
  <c r="K62" i="1" s="1"/>
  <c r="L62" i="1" s="1"/>
  <c r="H65" i="1"/>
  <c r="I65" i="1"/>
  <c r="J65" i="1" s="1"/>
  <c r="K65" i="1" s="1"/>
  <c r="L65" i="1" s="1"/>
  <c r="H54" i="1"/>
  <c r="I54" i="1"/>
  <c r="J54" i="1" s="1"/>
  <c r="K54" i="1" s="1"/>
  <c r="L54" i="1" s="1"/>
  <c r="H55" i="1"/>
  <c r="I55" i="1"/>
  <c r="J55" i="1" s="1"/>
  <c r="K55" i="1" s="1"/>
  <c r="L55" i="1" s="1"/>
  <c r="H60" i="1"/>
  <c r="I60" i="1"/>
  <c r="J60" i="1" s="1"/>
  <c r="K60" i="1" s="1"/>
  <c r="L60" i="1" s="1"/>
  <c r="H58" i="1"/>
  <c r="I58" i="1"/>
  <c r="J58" i="1" s="1"/>
  <c r="K58" i="1" s="1"/>
  <c r="L58" i="1" s="1"/>
  <c r="H59" i="1"/>
  <c r="I59" i="1"/>
  <c r="J59" i="1" s="1"/>
  <c r="K59" i="1" s="1"/>
  <c r="L59" i="1" s="1"/>
  <c r="H11" i="1"/>
  <c r="I11" i="1"/>
  <c r="J11" i="1" s="1"/>
  <c r="K11" i="1" s="1"/>
  <c r="L11" i="1" s="1"/>
  <c r="H10" i="1"/>
  <c r="I10" i="1"/>
  <c r="J10" i="1" s="1"/>
  <c r="K10" i="1" s="1"/>
  <c r="L10" i="1" s="1"/>
  <c r="H17" i="1"/>
  <c r="I17" i="1"/>
  <c r="J17" i="1" s="1"/>
  <c r="K17" i="1" s="1"/>
  <c r="L17" i="1" s="1"/>
  <c r="H18" i="1"/>
  <c r="I18" i="1"/>
  <c r="J18" i="1" s="1"/>
  <c r="K18" i="1" s="1"/>
  <c r="L18" i="1" s="1"/>
  <c r="H9" i="1"/>
  <c r="I9" i="1"/>
  <c r="J9" i="1" s="1"/>
  <c r="K9" i="1" s="1"/>
  <c r="L9" i="1" s="1"/>
  <c r="H14" i="1"/>
  <c r="I14" i="1"/>
  <c r="J14" i="1" s="1"/>
  <c r="K14" i="1" s="1"/>
  <c r="L14" i="1" s="1"/>
  <c r="H13" i="1"/>
  <c r="I13" i="1"/>
  <c r="J13" i="1" s="1"/>
  <c r="K13" i="1" s="1"/>
  <c r="L13" i="1" s="1"/>
  <c r="H16" i="1"/>
  <c r="I16" i="1"/>
  <c r="J16" i="1" s="1"/>
  <c r="K16" i="1" s="1"/>
  <c r="L16" i="1" s="1"/>
  <c r="H12" i="1"/>
  <c r="I12" i="1"/>
  <c r="J12" i="1" s="1"/>
  <c r="K12" i="1" s="1"/>
  <c r="L12" i="1" s="1"/>
  <c r="H8" i="1"/>
  <c r="I8" i="1"/>
  <c r="J8" i="1" s="1"/>
  <c r="K8" i="1" s="1"/>
  <c r="L8" i="1" s="1"/>
  <c r="H15" i="1"/>
  <c r="I15" i="1"/>
  <c r="J15" i="1" s="1"/>
  <c r="K15" i="1" s="1"/>
  <c r="L15" i="1" s="1"/>
  <c r="H21" i="1"/>
  <c r="I21" i="1"/>
  <c r="J21" i="1" s="1"/>
  <c r="K21" i="1" s="1"/>
  <c r="L21" i="1" s="1"/>
  <c r="H20" i="1"/>
  <c r="I20" i="1"/>
  <c r="J20" i="1" s="1"/>
  <c r="K20" i="1" s="1"/>
  <c r="L20" i="1" s="1"/>
  <c r="H25" i="1"/>
  <c r="I25" i="1"/>
  <c r="J25" i="1" s="1"/>
  <c r="K25" i="1" s="1"/>
  <c r="L25" i="1" s="1"/>
  <c r="H24" i="1"/>
  <c r="I24" i="1"/>
  <c r="J24" i="1" s="1"/>
  <c r="K24" i="1" s="1"/>
  <c r="L24" i="1" s="1"/>
  <c r="H29" i="1"/>
  <c r="I29" i="1"/>
  <c r="J29" i="1" s="1"/>
  <c r="K29" i="1" s="1"/>
  <c r="L29" i="1" s="1"/>
  <c r="H27" i="1"/>
  <c r="I27" i="1"/>
  <c r="J27" i="1" s="1"/>
  <c r="K27" i="1" s="1"/>
  <c r="L27" i="1" s="1"/>
  <c r="H23" i="1"/>
  <c r="I23" i="1"/>
  <c r="J23" i="1" s="1"/>
  <c r="K23" i="1" s="1"/>
  <c r="L23" i="1" s="1"/>
  <c r="H28" i="1"/>
  <c r="I28" i="1"/>
  <c r="J28" i="1" s="1"/>
  <c r="K28" i="1" s="1"/>
  <c r="L28" i="1" s="1"/>
  <c r="H30" i="1"/>
  <c r="I30" i="1"/>
  <c r="J30" i="1" s="1"/>
  <c r="K30" i="1" s="1"/>
  <c r="L30" i="1" s="1"/>
  <c r="H22" i="1"/>
  <c r="I22" i="1"/>
  <c r="J22" i="1" s="1"/>
  <c r="K22" i="1" s="1"/>
  <c r="L22" i="1" s="1"/>
  <c r="H26" i="1"/>
  <c r="I26" i="1"/>
  <c r="J26" i="1" s="1"/>
  <c r="K26" i="1" s="1"/>
  <c r="L26" i="1" s="1"/>
  <c r="H35" i="1"/>
  <c r="I35" i="1"/>
  <c r="J35" i="1" s="1"/>
  <c r="K35" i="1" s="1"/>
  <c r="L35" i="1" s="1"/>
  <c r="H36" i="1"/>
  <c r="I36" i="1"/>
  <c r="J36" i="1" s="1"/>
  <c r="K36" i="1" s="1"/>
  <c r="L36" i="1" s="1"/>
  <c r="H34" i="1"/>
  <c r="I34" i="1"/>
  <c r="J34" i="1" s="1"/>
  <c r="K34" i="1" s="1"/>
  <c r="L34" i="1" s="1"/>
  <c r="H32" i="1"/>
  <c r="I32" i="1"/>
  <c r="J32" i="1" s="1"/>
  <c r="K32" i="1" s="1"/>
  <c r="L32" i="1" s="1"/>
  <c r="H33" i="1"/>
  <c r="I33" i="1"/>
  <c r="J33" i="1" s="1"/>
  <c r="K33" i="1" s="1"/>
  <c r="L33" i="1" s="1"/>
  <c r="H37" i="1"/>
  <c r="I37" i="1"/>
  <c r="J37" i="1" s="1"/>
  <c r="K37" i="1" s="1"/>
  <c r="L37" i="1" s="1"/>
  <c r="H40" i="1"/>
  <c r="I40" i="1"/>
  <c r="J40" i="1" s="1"/>
  <c r="K40" i="1" s="1"/>
  <c r="L40" i="1" s="1"/>
  <c r="H39" i="1"/>
  <c r="I39" i="1"/>
  <c r="J39" i="1" s="1"/>
  <c r="K39" i="1" s="1"/>
  <c r="L39" i="1" s="1"/>
  <c r="H38" i="1"/>
  <c r="I38" i="1"/>
  <c r="J38" i="1" s="1"/>
  <c r="K38" i="1" s="1"/>
  <c r="L38" i="1" s="1"/>
  <c r="H47" i="1"/>
  <c r="I47" i="1"/>
  <c r="J47" i="1" s="1"/>
  <c r="K47" i="1" s="1"/>
  <c r="L47" i="1" s="1"/>
  <c r="H45" i="1"/>
  <c r="I45" i="1"/>
  <c r="J45" i="1" s="1"/>
  <c r="K45" i="1" s="1"/>
  <c r="L45" i="1" s="1"/>
  <c r="H49" i="1"/>
  <c r="I49" i="1"/>
  <c r="J49" i="1" s="1"/>
  <c r="K49" i="1" s="1"/>
  <c r="L49" i="1" s="1"/>
  <c r="H43" i="1"/>
  <c r="I43" i="1"/>
  <c r="J43" i="1" s="1"/>
  <c r="K43" i="1" s="1"/>
  <c r="L43" i="1" s="1"/>
  <c r="H46" i="1"/>
  <c r="I46" i="1"/>
  <c r="J46" i="1" s="1"/>
  <c r="K46" i="1" s="1"/>
  <c r="L46" i="1" s="1"/>
  <c r="H51" i="1"/>
  <c r="I51" i="1"/>
  <c r="J51" i="1" s="1"/>
  <c r="K51" i="1" s="1"/>
  <c r="L51" i="1" s="1"/>
  <c r="H42" i="1"/>
  <c r="I42" i="1"/>
  <c r="J42" i="1" s="1"/>
  <c r="K42" i="1" s="1"/>
  <c r="L42" i="1" s="1"/>
  <c r="H44" i="1"/>
  <c r="I44" i="1"/>
  <c r="J44" i="1" s="1"/>
  <c r="K44" i="1" s="1"/>
  <c r="L44" i="1" s="1"/>
  <c r="H48" i="1"/>
  <c r="I48" i="1"/>
  <c r="J48" i="1" s="1"/>
  <c r="K48" i="1" s="1"/>
  <c r="L48" i="1" s="1"/>
  <c r="H50" i="1"/>
  <c r="I50" i="1"/>
  <c r="J50" i="1" s="1"/>
  <c r="K50" i="1" s="1"/>
  <c r="L50" i="1" s="1"/>
  <c r="H52" i="1"/>
  <c r="I52" i="1"/>
  <c r="J52" i="1" s="1"/>
  <c r="K52" i="1" s="1"/>
  <c r="L52" i="1" s="1"/>
  <c r="M64" i="1" l="1"/>
  <c r="N64" i="1" s="1"/>
  <c r="O64" i="1" s="1"/>
  <c r="P64" i="1" s="1"/>
  <c r="M60" i="1"/>
  <c r="N60" i="1" s="1"/>
  <c r="O60" i="1" s="1"/>
  <c r="P60" i="1" s="1"/>
  <c r="M58" i="1"/>
  <c r="N58" i="1" s="1"/>
  <c r="O58" i="1" s="1"/>
  <c r="P58" i="1" s="1"/>
  <c r="M59" i="1"/>
  <c r="N59" i="1" s="1"/>
  <c r="O59" i="1" s="1"/>
  <c r="P59" i="1" s="1"/>
  <c r="M56" i="1"/>
  <c r="N56" i="1" s="1"/>
  <c r="O56" i="1" s="1"/>
  <c r="P56" i="1" s="1"/>
  <c r="M57" i="1"/>
  <c r="N57" i="1" s="1"/>
  <c r="O57" i="1" s="1"/>
  <c r="P57" i="1" s="1"/>
  <c r="M61" i="1"/>
  <c r="N61" i="1" s="1"/>
  <c r="O61" i="1" s="1"/>
  <c r="P61" i="1" s="1"/>
  <c r="M55" i="1"/>
  <c r="N55" i="1" s="1"/>
  <c r="O55" i="1" s="1"/>
  <c r="P55" i="1" s="1"/>
  <c r="M65" i="1"/>
  <c r="N65" i="1" s="1"/>
  <c r="O65" i="1" s="1"/>
  <c r="P65" i="1" s="1"/>
  <c r="M63" i="1"/>
  <c r="N63" i="1" s="1"/>
  <c r="O63" i="1" s="1"/>
  <c r="P63" i="1" s="1"/>
  <c r="M54" i="1"/>
  <c r="N54" i="1" s="1"/>
  <c r="O54" i="1" s="1"/>
  <c r="P54" i="1" s="1"/>
  <c r="M62" i="1"/>
  <c r="N62" i="1" s="1"/>
  <c r="O62" i="1" s="1"/>
  <c r="P62" i="1" s="1"/>
  <c r="M51" i="1"/>
  <c r="N51" i="1" s="1"/>
  <c r="O51" i="1" s="1"/>
  <c r="P51" i="1" s="1"/>
  <c r="M48" i="1"/>
  <c r="N48" i="1" s="1"/>
  <c r="O48" i="1" s="1"/>
  <c r="P48" i="1" s="1"/>
  <c r="M46" i="1"/>
  <c r="N46" i="1" s="1"/>
  <c r="O46" i="1" s="1"/>
  <c r="P46" i="1" s="1"/>
  <c r="M44" i="1"/>
  <c r="N44" i="1" s="1"/>
  <c r="O44" i="1" s="1"/>
  <c r="P44" i="1" s="1"/>
  <c r="M52" i="1"/>
  <c r="N52" i="1" s="1"/>
  <c r="O52" i="1" s="1"/>
  <c r="P52" i="1" s="1"/>
  <c r="M42" i="1"/>
  <c r="N42" i="1" s="1"/>
  <c r="O42" i="1" s="1"/>
  <c r="P42" i="1" s="1"/>
  <c r="M50" i="1"/>
  <c r="N50" i="1" s="1"/>
  <c r="O50" i="1" s="1"/>
  <c r="P50" i="1" s="1"/>
  <c r="M45" i="1"/>
  <c r="N45" i="1" s="1"/>
  <c r="O45" i="1" s="1"/>
  <c r="P45" i="1" s="1"/>
  <c r="M43" i="1"/>
  <c r="N43" i="1" s="1"/>
  <c r="O43" i="1" s="1"/>
  <c r="P43" i="1" s="1"/>
  <c r="M49" i="1"/>
  <c r="N49" i="1" s="1"/>
  <c r="O49" i="1" s="1"/>
  <c r="P49" i="1" s="1"/>
  <c r="M36" i="1"/>
  <c r="N36" i="1" s="1"/>
  <c r="O36" i="1" s="1"/>
  <c r="P36" i="1" s="1"/>
  <c r="M35" i="1"/>
  <c r="N35" i="1" s="1"/>
  <c r="O35" i="1" s="1"/>
  <c r="P35" i="1" s="1"/>
  <c r="M34" i="1"/>
  <c r="N34" i="1" s="1"/>
  <c r="O34" i="1" s="1"/>
  <c r="P34" i="1" s="1"/>
  <c r="M47" i="1"/>
  <c r="N47" i="1" s="1"/>
  <c r="O47" i="1" s="1"/>
  <c r="P47" i="1" s="1"/>
  <c r="M40" i="1"/>
  <c r="N40" i="1" s="1"/>
  <c r="O40" i="1" s="1"/>
  <c r="P40" i="1" s="1"/>
  <c r="M20" i="1"/>
  <c r="N20" i="1" s="1"/>
  <c r="O20" i="1" s="1"/>
  <c r="P20" i="1" s="1"/>
  <c r="M21" i="1"/>
  <c r="N21" i="1" s="1"/>
  <c r="O21" i="1" s="1"/>
  <c r="P21" i="1" s="1"/>
  <c r="M24" i="1"/>
  <c r="N24" i="1" s="1"/>
  <c r="O24" i="1" s="1"/>
  <c r="P24" i="1" s="1"/>
  <c r="M25" i="1"/>
  <c r="N25" i="1" s="1"/>
  <c r="O25" i="1" s="1"/>
  <c r="P25" i="1" s="1"/>
  <c r="M37" i="1"/>
  <c r="N37" i="1" s="1"/>
  <c r="O37" i="1" s="1"/>
  <c r="P37" i="1" s="1"/>
  <c r="M32" i="1"/>
  <c r="N32" i="1" s="1"/>
  <c r="O32" i="1" s="1"/>
  <c r="P32" i="1" s="1"/>
  <c r="M15" i="1"/>
  <c r="N15" i="1" s="1"/>
  <c r="O15" i="1" s="1"/>
  <c r="P15" i="1" s="1"/>
  <c r="M16" i="1"/>
  <c r="N16" i="1" s="1"/>
  <c r="O16" i="1" s="1"/>
  <c r="P16" i="1" s="1"/>
  <c r="M8" i="1"/>
  <c r="N8" i="1" s="1"/>
  <c r="O8" i="1" s="1"/>
  <c r="P8" i="1" s="1"/>
  <c r="M39" i="1"/>
  <c r="N39" i="1" s="1"/>
  <c r="O39" i="1" s="1"/>
  <c r="P39" i="1" s="1"/>
  <c r="M22" i="1"/>
  <c r="N22" i="1" s="1"/>
  <c r="O22" i="1" s="1"/>
  <c r="P22" i="1" s="1"/>
  <c r="M33" i="1"/>
  <c r="N33" i="1" s="1"/>
  <c r="O33" i="1" s="1"/>
  <c r="P33" i="1" s="1"/>
  <c r="M17" i="1"/>
  <c r="N17" i="1" s="1"/>
  <c r="O17" i="1" s="1"/>
  <c r="P17" i="1" s="1"/>
  <c r="M10" i="1"/>
  <c r="N10" i="1" s="1"/>
  <c r="O10" i="1" s="1"/>
  <c r="P10" i="1" s="1"/>
  <c r="M9" i="1"/>
  <c r="N9" i="1" s="1"/>
  <c r="O9" i="1" s="1"/>
  <c r="P9" i="1" s="1"/>
  <c r="M13" i="1"/>
  <c r="N13" i="1" s="1"/>
  <c r="O13" i="1" s="1"/>
  <c r="P13" i="1" s="1"/>
  <c r="M11" i="1"/>
  <c r="N11" i="1" s="1"/>
  <c r="O11" i="1" s="1"/>
  <c r="P11" i="1" s="1"/>
  <c r="M18" i="1"/>
  <c r="N18" i="1" s="1"/>
  <c r="O18" i="1" s="1"/>
  <c r="P18" i="1" s="1"/>
  <c r="M14" i="1"/>
  <c r="N14" i="1" s="1"/>
  <c r="O14" i="1" s="1"/>
  <c r="P14" i="1" s="1"/>
  <c r="M38" i="1"/>
  <c r="N38" i="1" s="1"/>
  <c r="O38" i="1" s="1"/>
  <c r="P38" i="1" s="1"/>
  <c r="M30" i="1"/>
  <c r="N30" i="1" s="1"/>
  <c r="O30" i="1" s="1"/>
  <c r="P30" i="1" s="1"/>
  <c r="M29" i="1"/>
  <c r="N29" i="1" s="1"/>
  <c r="O29" i="1" s="1"/>
  <c r="P29" i="1" s="1"/>
  <c r="M26" i="1"/>
  <c r="N26" i="1" s="1"/>
  <c r="O26" i="1" s="1"/>
  <c r="P26" i="1" s="1"/>
  <c r="M28" i="1"/>
  <c r="N28" i="1" s="1"/>
  <c r="O28" i="1" s="1"/>
  <c r="P28" i="1" s="1"/>
  <c r="M27" i="1"/>
  <c r="N27" i="1" s="1"/>
  <c r="O27" i="1" s="1"/>
  <c r="P27" i="1" s="1"/>
  <c r="M23" i="1"/>
  <c r="N23" i="1" s="1"/>
  <c r="O23" i="1" s="1"/>
  <c r="P23" i="1" s="1"/>
  <c r="M12" i="1"/>
  <c r="N12" i="1" s="1"/>
  <c r="O12" i="1" s="1"/>
  <c r="P12" i="1" s="1"/>
  <c r="Q57" i="1" l="1"/>
  <c r="R57" i="1" s="1"/>
  <c r="S57" i="1" s="1"/>
  <c r="Q58" i="1"/>
  <c r="R58" i="1" s="1"/>
  <c r="S58" i="1" s="1"/>
  <c r="Q60" i="1"/>
  <c r="R60" i="1" s="1"/>
  <c r="S60" i="1" s="1"/>
  <c r="Q55" i="1"/>
  <c r="R55" i="1" s="1"/>
  <c r="S55" i="1" s="1"/>
  <c r="Q61" i="1"/>
  <c r="R61" i="1" s="1"/>
  <c r="S61" i="1" s="1"/>
  <c r="Q65" i="1"/>
  <c r="R65" i="1" s="1"/>
  <c r="S65" i="1" s="1"/>
  <c r="Q54" i="1"/>
  <c r="R54" i="1" s="1"/>
  <c r="S54" i="1" s="1"/>
  <c r="Q62" i="1"/>
  <c r="R62" i="1" s="1"/>
  <c r="S62" i="1" s="1"/>
  <c r="Q63" i="1"/>
  <c r="R63" i="1" s="1"/>
  <c r="S63" i="1" s="1"/>
  <c r="Q59" i="1"/>
  <c r="R59" i="1" s="1"/>
  <c r="S59" i="1" s="1"/>
  <c r="Q56" i="1"/>
  <c r="R56" i="1" s="1"/>
  <c r="S56" i="1" s="1"/>
  <c r="Q64" i="1"/>
  <c r="R64" i="1" s="1"/>
  <c r="S64" i="1" s="1"/>
  <c r="Q52" i="1"/>
  <c r="R52" i="1" s="1"/>
  <c r="S52" i="1" s="1"/>
  <c r="Q46" i="1"/>
  <c r="R46" i="1" s="1"/>
  <c r="S46" i="1" s="1"/>
  <c r="Q48" i="1"/>
  <c r="R48" i="1" s="1"/>
  <c r="S48" i="1" s="1"/>
  <c r="Q44" i="1"/>
  <c r="R44" i="1" s="1"/>
  <c r="S44" i="1" s="1"/>
  <c r="Q50" i="1"/>
  <c r="R50" i="1" s="1"/>
  <c r="S50" i="1" s="1"/>
  <c r="Q42" i="1"/>
  <c r="R42" i="1" s="1"/>
  <c r="S42" i="1" s="1"/>
  <c r="Q51" i="1"/>
  <c r="R51" i="1" s="1"/>
  <c r="S51" i="1" s="1"/>
  <c r="Q43" i="1"/>
  <c r="R43" i="1" s="1"/>
  <c r="S43" i="1" s="1"/>
  <c r="Q45" i="1"/>
  <c r="R45" i="1" s="1"/>
  <c r="S45" i="1" s="1"/>
  <c r="Q49" i="1"/>
  <c r="R49" i="1" s="1"/>
  <c r="S49" i="1" s="1"/>
  <c r="Q18" i="1"/>
  <c r="R18" i="1" s="1"/>
  <c r="S18" i="1" s="1"/>
  <c r="Q17" i="1"/>
  <c r="R17" i="1" s="1"/>
  <c r="S17" i="1" s="1"/>
  <c r="Q39" i="1"/>
  <c r="R39" i="1" s="1"/>
  <c r="S39" i="1" s="1"/>
  <c r="Q11" i="1"/>
  <c r="R11" i="1" s="1"/>
  <c r="S11" i="1" s="1"/>
  <c r="Q27" i="1"/>
  <c r="R27" i="1" s="1"/>
  <c r="S27" i="1" s="1"/>
  <c r="Q28" i="1"/>
  <c r="R28" i="1" s="1"/>
  <c r="S28" i="1" s="1"/>
  <c r="Q15" i="1"/>
  <c r="R15" i="1" s="1"/>
  <c r="S15" i="1" s="1"/>
  <c r="Q13" i="1"/>
  <c r="R13" i="1" s="1"/>
  <c r="S13" i="1" s="1"/>
  <c r="Q26" i="1"/>
  <c r="R26" i="1" s="1"/>
  <c r="S26" i="1" s="1"/>
  <c r="Q25" i="1"/>
  <c r="R25" i="1" s="1"/>
  <c r="S25" i="1" s="1"/>
  <c r="Q16" i="1"/>
  <c r="R16" i="1" s="1"/>
  <c r="S16" i="1" s="1"/>
  <c r="Q29" i="1"/>
  <c r="R29" i="1" s="1"/>
  <c r="S29" i="1" s="1"/>
  <c r="Q8" i="1"/>
  <c r="R8" i="1" s="1"/>
  <c r="S8" i="1" s="1"/>
  <c r="Q24" i="1"/>
  <c r="R24" i="1" s="1"/>
  <c r="S24" i="1" s="1"/>
  <c r="Q14" i="1"/>
  <c r="R14" i="1" s="1"/>
  <c r="S14" i="1" s="1"/>
  <c r="Q21" i="1"/>
  <c r="R21" i="1" s="1"/>
  <c r="S21" i="1" s="1"/>
  <c r="Q38" i="1"/>
  <c r="R38" i="1" s="1"/>
  <c r="S38" i="1" s="1"/>
  <c r="Q20" i="1"/>
  <c r="R20" i="1" s="1"/>
  <c r="S20" i="1" s="1"/>
  <c r="Q40" i="1"/>
  <c r="R40" i="1" s="1"/>
  <c r="S40" i="1" s="1"/>
  <c r="Q33" i="1"/>
  <c r="R33" i="1" s="1"/>
  <c r="S33" i="1" s="1"/>
  <c r="Q47" i="1"/>
  <c r="R47" i="1" s="1"/>
  <c r="S47" i="1" s="1"/>
  <c r="Q30" i="1"/>
  <c r="R30" i="1" s="1"/>
  <c r="S30" i="1" s="1"/>
  <c r="Q32" i="1"/>
  <c r="R32" i="1" s="1"/>
  <c r="S32" i="1" s="1"/>
  <c r="Q34" i="1"/>
  <c r="R34" i="1" s="1"/>
  <c r="S34" i="1" s="1"/>
  <c r="Q37" i="1"/>
  <c r="R37" i="1" s="1"/>
  <c r="S37" i="1" s="1"/>
  <c r="Q35" i="1"/>
  <c r="R35" i="1" s="1"/>
  <c r="S35" i="1" s="1"/>
  <c r="Q10" i="1"/>
  <c r="R10" i="1" s="1"/>
  <c r="S10" i="1" s="1"/>
  <c r="Q22" i="1"/>
  <c r="R22" i="1" s="1"/>
  <c r="S22" i="1" s="1"/>
  <c r="Q23" i="1"/>
  <c r="R23" i="1" s="1"/>
  <c r="S23" i="1" s="1"/>
  <c r="Q12" i="1"/>
  <c r="R12" i="1" s="1"/>
  <c r="S12" i="1" s="1"/>
  <c r="Q9" i="1"/>
  <c r="R9" i="1" s="1"/>
  <c r="S9" i="1" s="1"/>
  <c r="Q36" i="1"/>
  <c r="R36" i="1" s="1"/>
  <c r="S36" i="1" s="1"/>
</calcChain>
</file>

<file path=xl/sharedStrings.xml><?xml version="1.0" encoding="utf-8"?>
<sst xmlns="http://schemas.openxmlformats.org/spreadsheetml/2006/main" count="127" uniqueCount="74">
  <si>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</si>
  <si>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</si>
  <si>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</si>
  <si>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</si>
  <si>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</si>
  <si>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</si>
  <si>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</si>
  <si>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</si>
  <si>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</si>
  <si>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</si>
  <si>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</si>
  <si>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</si>
  <si>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</si>
  <si>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</si>
  <si>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</si>
  <si>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</si>
  <si>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</si>
  <si>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</si>
  <si>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</si>
  <si>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Yesugei             </t>
  </si>
  <si>
    <t xml:space="preserve">Mugs Game           </t>
  </si>
  <si>
    <t>Mildura</t>
  </si>
  <si>
    <t xml:space="preserve">Down The Barrel     </t>
  </si>
  <si>
    <t xml:space="preserve">Flittell            </t>
  </si>
  <si>
    <t xml:space="preserve">Host Too Bee        </t>
  </si>
  <si>
    <t xml:space="preserve">Kastagna            </t>
  </si>
  <si>
    <t xml:space="preserve">Makpin              </t>
  </si>
  <si>
    <t xml:space="preserve">Tarheel Bleue       </t>
  </si>
  <si>
    <t xml:space="preserve">Belzino             </t>
  </si>
  <si>
    <t xml:space="preserve">Savage Love         </t>
  </si>
  <si>
    <t xml:space="preserve">Scotch Sun          </t>
  </si>
  <si>
    <t xml:space="preserve">Distrustful Award   </t>
  </si>
  <si>
    <t xml:space="preserve">Rainbow Dolphin     </t>
  </si>
  <si>
    <t xml:space="preserve">Shock Alert         </t>
  </si>
  <si>
    <t xml:space="preserve">Bannerton           </t>
  </si>
  <si>
    <t xml:space="preserve">Arizona Dreaming    </t>
  </si>
  <si>
    <t xml:space="preserve">Ceardai             </t>
  </si>
  <si>
    <t xml:space="preserve">Zouys Comet         </t>
  </si>
  <si>
    <t xml:space="preserve">Swear By Her        </t>
  </si>
  <si>
    <t xml:space="preserve">Northanna           </t>
  </si>
  <si>
    <t xml:space="preserve">Doom Star           </t>
  </si>
  <si>
    <t xml:space="preserve">Bruno Stars         </t>
  </si>
  <si>
    <t xml:space="preserve">Savvy Acquisition   </t>
  </si>
  <si>
    <t xml:space="preserve">Rutilant            </t>
  </si>
  <si>
    <t xml:space="preserve">Raging Monkey       </t>
  </si>
  <si>
    <t xml:space="preserve">Daskulya            </t>
  </si>
  <si>
    <t xml:space="preserve">Zoutons             </t>
  </si>
  <si>
    <t xml:space="preserve">Areyoulistening     </t>
  </si>
  <si>
    <t xml:space="preserve">Hey Michael         </t>
  </si>
  <si>
    <t xml:space="preserve">Smartkap            </t>
  </si>
  <si>
    <t xml:space="preserve">Giallo              </t>
  </si>
  <si>
    <t xml:space="preserve">Two Odd Sox         </t>
  </si>
  <si>
    <t xml:space="preserve">Branders Rule       </t>
  </si>
  <si>
    <t xml:space="preserve">Victory Tears       </t>
  </si>
  <si>
    <t xml:space="preserve">Wenner              </t>
  </si>
  <si>
    <t xml:space="preserve">Hamslette           </t>
  </si>
  <si>
    <t xml:space="preserve">Dont Tell Sheriff   </t>
  </si>
  <si>
    <t xml:space="preserve">Eitilt              </t>
  </si>
  <si>
    <t xml:space="preserve">Jet Jitsu           </t>
  </si>
  <si>
    <t xml:space="preserve">Lady Silvair        </t>
  </si>
  <si>
    <t xml:space="preserve">Choralist           </t>
  </si>
  <si>
    <t xml:space="preserve">Perfect Command     </t>
  </si>
  <si>
    <t xml:space="preserve">Category Five       </t>
  </si>
  <si>
    <t xml:space="preserve">Amfissa             </t>
  </si>
  <si>
    <t xml:space="preserve">Ask For More        </t>
  </si>
  <si>
    <t xml:space="preserve">Billy Mav           </t>
  </si>
  <si>
    <t xml:space="preserve">Toorak Warrior      </t>
  </si>
  <si>
    <t xml:space="preserve">Maid In Milan       </t>
  </si>
  <si>
    <t xml:space="preserve">Testa Life          </t>
  </si>
  <si>
    <t xml:space="preserve">Heavy Rotation      </t>
  </si>
  <si>
    <t xml:space="preserve">Fiorente Spritz     </t>
  </si>
  <si>
    <t xml:space="preserve">Dexa Bill           </t>
  </si>
  <si>
    <t xml:space="preserve">All Too Tough       </t>
  </si>
  <si>
    <t xml:space="preserve">Opicina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</si>
</sst>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5</xdr:row>
      <xdr:rowOff>172708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039DAF-2380-DC46-47CC-BC17371A5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28460" cy="1087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5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S52" sqref="S5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88671875" style="9" bestFit="1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13.332031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5</v>
      </c>
      <c r="B8" s="5">
        <v>0.625</v>
      </c>
      <c r="C8" s="1" t="s">
        <v>21</v>
      </c>
      <c r="D8" s="1">
        <v>4</v>
      </c>
      <c r="E8" s="1">
        <v>14</v>
      </c>
      <c r="F8" s="1" t="s">
        <v>31</v>
      </c>
      <c r="G8" s="1">
        <v>75.13</v>
      </c>
      <c r="H8" s="1">
        <f>1+COUNTIFS(A:A,A8,G:G,"&gt;"&amp;G8)</f>
        <v>1</v>
      </c>
      <c r="I8" s="2">
        <f>AVERAGEIF(A:A,A8,G:G)</f>
        <v>43.675454545454542</v>
      </c>
      <c r="J8" s="2">
        <f t="shared" ref="J8:J18" si="0">G8-I8</f>
        <v>31.454545454545453</v>
      </c>
      <c r="K8" s="2">
        <f t="shared" ref="K8:K18" si="1">90+J8</f>
        <v>121.45454545454545</v>
      </c>
      <c r="L8" s="2">
        <f t="shared" ref="L8:L18" si="2">EXP(0.06*K8)</f>
        <v>1461.5791317295491</v>
      </c>
      <c r="M8" s="2">
        <f>SUMIF(A:A,A8,L:L)</f>
        <v>3586.110352763847</v>
      </c>
      <c r="N8" s="3">
        <f t="shared" ref="N8:N18" si="3">L8/M8</f>
        <v>0.40756669147202823</v>
      </c>
      <c r="O8" s="6">
        <f t="shared" ref="O8:O18" si="4">1/N8</f>
        <v>2.4535861760151496</v>
      </c>
      <c r="P8" s="3">
        <f t="shared" ref="P8:P18" si="5">IF(O8&gt;21,"",N8)</f>
        <v>0.40756669147202823</v>
      </c>
      <c r="Q8" s="3">
        <f>IF(ISNUMBER(P8),SUMIF(A:A,A8,P:P),"")</f>
        <v>0.82750708252192695</v>
      </c>
      <c r="R8" s="3">
        <f t="shared" ref="R8:R18" si="6">IFERROR(P8*(1/Q8),"")</f>
        <v>0.49252350835465958</v>
      </c>
      <c r="S8" s="7">
        <f t="shared" ref="S8:S18" si="7">IFERROR(1/R8,"")</f>
        <v>2.0303599382304274</v>
      </c>
    </row>
    <row r="9" spans="1:19" x14ac:dyDescent="0.3">
      <c r="A9" s="1">
        <v>5</v>
      </c>
      <c r="B9" s="5">
        <v>0.625</v>
      </c>
      <c r="C9" s="1" t="s">
        <v>21</v>
      </c>
      <c r="D9" s="1">
        <v>4</v>
      </c>
      <c r="E9" s="1">
        <v>7</v>
      </c>
      <c r="F9" s="1" t="s">
        <v>26</v>
      </c>
      <c r="G9" s="1">
        <v>59.33</v>
      </c>
      <c r="H9" s="1">
        <f>1+COUNTIFS(A:A,A9,G:G,"&gt;"&amp;G9)</f>
        <v>2</v>
      </c>
      <c r="I9" s="2">
        <f>AVERAGEIF(A:A,A9,G:G)</f>
        <v>43.675454545454542</v>
      </c>
      <c r="J9" s="2">
        <f t="shared" si="0"/>
        <v>15.654545454545456</v>
      </c>
      <c r="K9" s="2">
        <f t="shared" si="1"/>
        <v>105.65454545454546</v>
      </c>
      <c r="L9" s="2">
        <f t="shared" si="2"/>
        <v>566.38424574262217</v>
      </c>
      <c r="M9" s="2">
        <f>SUMIF(A:A,A9,L:L)</f>
        <v>3586.110352763847</v>
      </c>
      <c r="N9" s="3">
        <f t="shared" si="3"/>
        <v>0.15793832036041636</v>
      </c>
      <c r="O9" s="6">
        <f t="shared" si="4"/>
        <v>6.3315856324037956</v>
      </c>
      <c r="P9" s="3">
        <f t="shared" si="5"/>
        <v>0.15793832036041636</v>
      </c>
      <c r="Q9" s="3">
        <f>IF(ISNUMBER(P9),SUMIF(A:A,A9,P:P),"")</f>
        <v>0.82750708252192695</v>
      </c>
      <c r="R9" s="3">
        <f t="shared" si="6"/>
        <v>0.190860385000066</v>
      </c>
      <c r="S9" s="7">
        <f t="shared" si="7"/>
        <v>5.2394319544082144</v>
      </c>
    </row>
    <row r="10" spans="1:19" x14ac:dyDescent="0.3">
      <c r="A10" s="1">
        <v>5</v>
      </c>
      <c r="B10" s="5">
        <v>0.625</v>
      </c>
      <c r="C10" s="1" t="s">
        <v>21</v>
      </c>
      <c r="D10" s="1">
        <v>4</v>
      </c>
      <c r="E10" s="1">
        <v>4</v>
      </c>
      <c r="F10" s="1" t="s">
        <v>23</v>
      </c>
      <c r="G10" s="1">
        <v>49.29</v>
      </c>
      <c r="H10" s="1">
        <f>1+COUNTIFS(A:A,A10,G:G,"&gt;"&amp;G10)</f>
        <v>3</v>
      </c>
      <c r="I10" s="2">
        <f>AVERAGEIF(A:A,A10,G:G)</f>
        <v>43.675454545454542</v>
      </c>
      <c r="J10" s="2">
        <f t="shared" si="0"/>
        <v>5.6145454545454569</v>
      </c>
      <c r="K10" s="2">
        <f t="shared" si="1"/>
        <v>95.614545454545464</v>
      </c>
      <c r="L10" s="2">
        <f t="shared" si="2"/>
        <v>310.09314722739651</v>
      </c>
      <c r="M10" s="2">
        <f>SUMIF(A:A,A10,L:L)</f>
        <v>3586.110352763847</v>
      </c>
      <c r="N10" s="3">
        <f t="shared" si="3"/>
        <v>8.6470609301915372E-2</v>
      </c>
      <c r="O10" s="6">
        <f t="shared" si="4"/>
        <v>11.564623032878865</v>
      </c>
      <c r="P10" s="3">
        <f t="shared" si="5"/>
        <v>8.6470609301915372E-2</v>
      </c>
      <c r="Q10" s="3">
        <f>IF(ISNUMBER(P10),SUMIF(A:A,A10,P:P),"")</f>
        <v>0.82750708252192695</v>
      </c>
      <c r="R10" s="3">
        <f t="shared" si="6"/>
        <v>0.10449531022548574</v>
      </c>
      <c r="S10" s="7">
        <f t="shared" si="7"/>
        <v>9.5698074664034678</v>
      </c>
    </row>
    <row r="11" spans="1:19" x14ac:dyDescent="0.3">
      <c r="A11" s="1">
        <v>5</v>
      </c>
      <c r="B11" s="5">
        <v>0.625</v>
      </c>
      <c r="C11" s="1" t="s">
        <v>21</v>
      </c>
      <c r="D11" s="1">
        <v>4</v>
      </c>
      <c r="E11" s="1">
        <v>3</v>
      </c>
      <c r="F11" s="1" t="s">
        <v>22</v>
      </c>
      <c r="G11" s="1">
        <v>43.75</v>
      </c>
      <c r="H11" s="1">
        <f>1+COUNTIFS(A:A,A11,G:G,"&gt;"&amp;G11)</f>
        <v>4</v>
      </c>
      <c r="I11" s="2">
        <f>AVERAGEIF(A:A,A11,G:G)</f>
        <v>43.675454545454542</v>
      </c>
      <c r="J11" s="2">
        <f t="shared" si="0"/>
        <v>7.4545454545457801E-2</v>
      </c>
      <c r="K11" s="2">
        <f t="shared" si="1"/>
        <v>90.074545454545458</v>
      </c>
      <c r="L11" s="2">
        <f t="shared" si="2"/>
        <v>222.39892467553682</v>
      </c>
      <c r="M11" s="2">
        <f>SUMIF(A:A,A11,L:L)</f>
        <v>3586.110352763847</v>
      </c>
      <c r="N11" s="3">
        <f t="shared" si="3"/>
        <v>6.2016754309897906E-2</v>
      </c>
      <c r="O11" s="6">
        <f t="shared" si="4"/>
        <v>16.124674874196042</v>
      </c>
      <c r="P11" s="3">
        <f t="shared" si="5"/>
        <v>6.2016754309897906E-2</v>
      </c>
      <c r="Q11" s="3">
        <f>IF(ISNUMBER(P11),SUMIF(A:A,A11,P:P),"")</f>
        <v>0.82750708252192695</v>
      </c>
      <c r="R11" s="3">
        <f t="shared" si="6"/>
        <v>7.4944076757499672E-2</v>
      </c>
      <c r="S11" s="7">
        <f t="shared" si="7"/>
        <v>13.343282661760588</v>
      </c>
    </row>
    <row r="12" spans="1:19" x14ac:dyDescent="0.3">
      <c r="A12" s="1">
        <v>5</v>
      </c>
      <c r="B12" s="5">
        <v>0.625</v>
      </c>
      <c r="C12" s="1" t="s">
        <v>21</v>
      </c>
      <c r="D12" s="1">
        <v>4</v>
      </c>
      <c r="E12" s="1">
        <v>12</v>
      </c>
      <c r="F12" s="1" t="s">
        <v>30</v>
      </c>
      <c r="G12" s="1">
        <v>43.55</v>
      </c>
      <c r="H12" s="1">
        <f>1+COUNTIFS(A:A,A12,G:G,"&gt;"&amp;G12)</f>
        <v>5</v>
      </c>
      <c r="I12" s="2">
        <f>AVERAGEIF(A:A,A12,G:G)</f>
        <v>43.675454545454542</v>
      </c>
      <c r="J12" s="2">
        <f t="shared" si="0"/>
        <v>-0.12545454545454504</v>
      </c>
      <c r="K12" s="2">
        <f t="shared" si="1"/>
        <v>89.874545454545455</v>
      </c>
      <c r="L12" s="2">
        <f t="shared" si="2"/>
        <v>219.74608644280903</v>
      </c>
      <c r="M12" s="2">
        <f>SUMIF(A:A,A12,L:L)</f>
        <v>3586.110352763847</v>
      </c>
      <c r="N12" s="3">
        <f t="shared" si="3"/>
        <v>6.1277000657118309E-2</v>
      </c>
      <c r="O12" s="6">
        <f t="shared" si="4"/>
        <v>16.319336607148934</v>
      </c>
      <c r="P12" s="3">
        <f t="shared" si="5"/>
        <v>6.1277000657118309E-2</v>
      </c>
      <c r="Q12" s="3">
        <f>IF(ISNUMBER(P12),SUMIF(A:A,A12,P:P),"")</f>
        <v>0.82750708252192695</v>
      </c>
      <c r="R12" s="3">
        <f t="shared" si="6"/>
        <v>7.4050122290638662E-2</v>
      </c>
      <c r="S12" s="7">
        <f t="shared" si="7"/>
        <v>13.504366624475095</v>
      </c>
    </row>
    <row r="13" spans="1:19" x14ac:dyDescent="0.3">
      <c r="A13" s="1">
        <v>5</v>
      </c>
      <c r="B13" s="5">
        <v>0.625</v>
      </c>
      <c r="C13" s="1" t="s">
        <v>21</v>
      </c>
      <c r="D13" s="1">
        <v>4</v>
      </c>
      <c r="E13" s="1">
        <v>10</v>
      </c>
      <c r="F13" s="1" t="s">
        <v>28</v>
      </c>
      <c r="G13" s="1">
        <v>40.89</v>
      </c>
      <c r="H13" s="1">
        <f>1+COUNTIFS(A:A,A13,G:G,"&gt;"&amp;G13)</f>
        <v>6</v>
      </c>
      <c r="I13" s="2">
        <f>AVERAGEIF(A:A,A13,G:G)</f>
        <v>43.675454545454542</v>
      </c>
      <c r="J13" s="2">
        <f t="shared" si="0"/>
        <v>-2.7854545454545416</v>
      </c>
      <c r="K13" s="2">
        <f t="shared" si="1"/>
        <v>87.214545454545458</v>
      </c>
      <c r="L13" s="2">
        <f t="shared" si="2"/>
        <v>187.33017979937523</v>
      </c>
      <c r="M13" s="2">
        <f>SUMIF(A:A,A13,L:L)</f>
        <v>3586.110352763847</v>
      </c>
      <c r="N13" s="3">
        <f t="shared" si="3"/>
        <v>5.2237706420550666E-2</v>
      </c>
      <c r="O13" s="6">
        <f t="shared" si="4"/>
        <v>19.14326008016679</v>
      </c>
      <c r="P13" s="3">
        <f t="shared" si="5"/>
        <v>5.2237706420550666E-2</v>
      </c>
      <c r="Q13" s="3">
        <f>IF(ISNUMBER(P13),SUMIF(A:A,A13,P:P),"")</f>
        <v>0.82750708252192695</v>
      </c>
      <c r="R13" s="3">
        <f t="shared" si="6"/>
        <v>6.3126597371650287E-2</v>
      </c>
      <c r="S13" s="7">
        <f t="shared" si="7"/>
        <v>15.841183298897288</v>
      </c>
    </row>
    <row r="14" spans="1:19" x14ac:dyDescent="0.3">
      <c r="A14" s="1">
        <v>5</v>
      </c>
      <c r="B14" s="5">
        <v>0.625</v>
      </c>
      <c r="C14" s="1" t="s">
        <v>21</v>
      </c>
      <c r="D14" s="1">
        <v>4</v>
      </c>
      <c r="E14" s="1">
        <v>9</v>
      </c>
      <c r="F14" s="1" t="s">
        <v>27</v>
      </c>
      <c r="G14" s="1">
        <v>37.26</v>
      </c>
      <c r="H14" s="1">
        <f>1+COUNTIFS(A:A,A14,G:G,"&gt;"&amp;G14)</f>
        <v>7</v>
      </c>
      <c r="I14" s="2">
        <f>AVERAGEIF(A:A,A14,G:G)</f>
        <v>43.675454545454542</v>
      </c>
      <c r="J14" s="2">
        <f t="shared" si="0"/>
        <v>-6.4154545454545442</v>
      </c>
      <c r="K14" s="2">
        <f t="shared" si="1"/>
        <v>83.584545454545463</v>
      </c>
      <c r="L14" s="2">
        <f t="shared" si="2"/>
        <v>150.66709397430256</v>
      </c>
      <c r="M14" s="2">
        <f>SUMIF(A:A,A14,L:L)</f>
        <v>3586.110352763847</v>
      </c>
      <c r="N14" s="3">
        <f t="shared" si="3"/>
        <v>4.2014070720992204E-2</v>
      </c>
      <c r="O14" s="6">
        <f t="shared" si="4"/>
        <v>23.801549881724576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5</v>
      </c>
      <c r="B15" s="5">
        <v>0.625</v>
      </c>
      <c r="C15" s="1" t="s">
        <v>21</v>
      </c>
      <c r="D15" s="1">
        <v>4</v>
      </c>
      <c r="E15" s="1">
        <v>15</v>
      </c>
      <c r="F15" s="1" t="s">
        <v>32</v>
      </c>
      <c r="G15" s="1">
        <v>35.82</v>
      </c>
      <c r="H15" s="1">
        <f>1+COUNTIFS(A:A,A15,G:G,"&gt;"&amp;G15)</f>
        <v>8</v>
      </c>
      <c r="I15" s="2">
        <f>AVERAGEIF(A:A,A15,G:G)</f>
        <v>43.675454545454542</v>
      </c>
      <c r="J15" s="2">
        <f t="shared" si="0"/>
        <v>-7.8554545454545419</v>
      </c>
      <c r="K15" s="2">
        <f t="shared" si="1"/>
        <v>82.144545454545465</v>
      </c>
      <c r="L15" s="2">
        <f t="shared" si="2"/>
        <v>138.19596682164425</v>
      </c>
      <c r="M15" s="2">
        <f>SUMIF(A:A,A15,L:L)</f>
        <v>3586.110352763847</v>
      </c>
      <c r="N15" s="3">
        <f t="shared" si="3"/>
        <v>3.8536451259826791E-2</v>
      </c>
      <c r="O15" s="6">
        <f t="shared" si="4"/>
        <v>25.94945739185053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5</v>
      </c>
      <c r="B16" s="5">
        <v>0.625</v>
      </c>
      <c r="C16" s="1" t="s">
        <v>21</v>
      </c>
      <c r="D16" s="1">
        <v>4</v>
      </c>
      <c r="E16" s="1">
        <v>11</v>
      </c>
      <c r="F16" s="1" t="s">
        <v>29</v>
      </c>
      <c r="G16" s="1">
        <v>33.92</v>
      </c>
      <c r="H16" s="1">
        <f>1+COUNTIFS(A:A,A16,G:G,"&gt;"&amp;G16)</f>
        <v>9</v>
      </c>
      <c r="I16" s="2">
        <f>AVERAGEIF(A:A,A16,G:G)</f>
        <v>43.675454545454542</v>
      </c>
      <c r="J16" s="2">
        <f t="shared" si="0"/>
        <v>-9.7554545454545405</v>
      </c>
      <c r="K16" s="2">
        <f t="shared" si="1"/>
        <v>80.24454545454546</v>
      </c>
      <c r="L16" s="2">
        <f t="shared" si="2"/>
        <v>123.30645086747332</v>
      </c>
      <c r="M16" s="2">
        <f>SUMIF(A:A,A16,L:L)</f>
        <v>3586.110352763847</v>
      </c>
      <c r="N16" s="3">
        <f t="shared" si="3"/>
        <v>3.4384455228055083E-2</v>
      </c>
      <c r="O16" s="6">
        <f t="shared" si="4"/>
        <v>29.082909511507296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5</v>
      </c>
      <c r="B17" s="5">
        <v>0.625</v>
      </c>
      <c r="C17" s="1" t="s">
        <v>21</v>
      </c>
      <c r="D17" s="1">
        <v>4</v>
      </c>
      <c r="E17" s="1">
        <v>5</v>
      </c>
      <c r="F17" s="1" t="s">
        <v>24</v>
      </c>
      <c r="G17" s="1">
        <v>33.39</v>
      </c>
      <c r="H17" s="1">
        <f>1+COUNTIFS(A:A,A17,G:G,"&gt;"&amp;G17)</f>
        <v>10</v>
      </c>
      <c r="I17" s="2">
        <f>AVERAGEIF(A:A,A17,G:G)</f>
        <v>43.675454545454542</v>
      </c>
      <c r="J17" s="2">
        <f t="shared" si="0"/>
        <v>-10.285454545454542</v>
      </c>
      <c r="K17" s="2">
        <f t="shared" si="1"/>
        <v>79.714545454545458</v>
      </c>
      <c r="L17" s="2">
        <f t="shared" si="2"/>
        <v>119.44699628845017</v>
      </c>
      <c r="M17" s="2">
        <f>SUMIF(A:A,A17,L:L)</f>
        <v>3586.110352763847</v>
      </c>
      <c r="N17" s="3">
        <f t="shared" si="3"/>
        <v>3.3308232189896585E-2</v>
      </c>
      <c r="O17" s="6">
        <f t="shared" si="4"/>
        <v>30.022608053733062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5</v>
      </c>
      <c r="B18" s="5">
        <v>0.625</v>
      </c>
      <c r="C18" s="1" t="s">
        <v>21</v>
      </c>
      <c r="D18" s="1">
        <v>4</v>
      </c>
      <c r="E18" s="1">
        <v>6</v>
      </c>
      <c r="F18" s="1" t="s">
        <v>25</v>
      </c>
      <c r="G18" s="1">
        <v>28.1</v>
      </c>
      <c r="H18" s="1">
        <f>1+COUNTIFS(A:A,A18,G:G,"&gt;"&amp;G18)</f>
        <v>11</v>
      </c>
      <c r="I18" s="2">
        <f>AVERAGEIF(A:A,A18,G:G)</f>
        <v>43.675454545454542</v>
      </c>
      <c r="J18" s="2">
        <f t="shared" si="0"/>
        <v>-15.575454545454541</v>
      </c>
      <c r="K18" s="2">
        <f t="shared" si="1"/>
        <v>74.424545454545466</v>
      </c>
      <c r="L18" s="2">
        <f t="shared" si="2"/>
        <v>86.96212919468789</v>
      </c>
      <c r="M18" s="2">
        <f>SUMIF(A:A,A18,L:L)</f>
        <v>3586.110352763847</v>
      </c>
      <c r="N18" s="3">
        <f t="shared" si="3"/>
        <v>2.4249708079302525E-2</v>
      </c>
      <c r="O18" s="6">
        <f t="shared" si="4"/>
        <v>41.237609819044145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/>
      <c r="B19" s="5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3"/>
      <c r="O19" s="6"/>
      <c r="P19" s="3"/>
      <c r="Q19" s="3"/>
      <c r="R19" s="3"/>
      <c r="S19" s="7"/>
    </row>
    <row r="20" spans="1:19" x14ac:dyDescent="0.3">
      <c r="A20" s="1">
        <v>8</v>
      </c>
      <c r="B20" s="5">
        <v>0.64583333333333337</v>
      </c>
      <c r="C20" s="1" t="s">
        <v>21</v>
      </c>
      <c r="D20" s="1">
        <v>5</v>
      </c>
      <c r="E20" s="1">
        <v>2</v>
      </c>
      <c r="F20" s="1" t="s">
        <v>34</v>
      </c>
      <c r="G20" s="1">
        <v>68.45</v>
      </c>
      <c r="H20" s="1">
        <f>1+COUNTIFS(A:A,A20,G:G,"&gt;"&amp;G20)</f>
        <v>1</v>
      </c>
      <c r="I20" s="2">
        <f>AVERAGEIF(A:A,A20,G:G)</f>
        <v>47.730909090909087</v>
      </c>
      <c r="J20" s="2">
        <f t="shared" ref="J20:J32" si="8">G20-I20</f>
        <v>20.719090909090916</v>
      </c>
      <c r="K20" s="2">
        <f t="shared" ref="K20:K32" si="9">90+J20</f>
        <v>110.71909090909091</v>
      </c>
      <c r="L20" s="2">
        <f t="shared" ref="L20:L32" si="10">EXP(0.06*K20)</f>
        <v>767.50535339571843</v>
      </c>
      <c r="M20" s="2">
        <f>SUMIF(A:A,A20,L:L)</f>
        <v>2929.4631987066882</v>
      </c>
      <c r="N20" s="3">
        <f t="shared" ref="N20:N32" si="11">L20/M20</f>
        <v>0.26199521937485337</v>
      </c>
      <c r="O20" s="6">
        <f t="shared" ref="O20:O32" si="12">1/N20</f>
        <v>3.8168635381443194</v>
      </c>
      <c r="P20" s="3">
        <f t="shared" ref="P20:P32" si="13">IF(O20&gt;21,"",N20)</f>
        <v>0.26199521937485337</v>
      </c>
      <c r="Q20" s="3">
        <f>IF(ISNUMBER(P20),SUMIF(A:A,A20,P:P),"")</f>
        <v>0.93167713969816479</v>
      </c>
      <c r="R20" s="3">
        <f t="shared" ref="R20:R32" si="14">IFERROR(P20*(1/Q20),"")</f>
        <v>0.28120816558806183</v>
      </c>
      <c r="S20" s="7">
        <f t="shared" ref="S20:S32" si="15">IFERROR(1/R20,"")</f>
        <v>3.5560845038365172</v>
      </c>
    </row>
    <row r="21" spans="1:19" x14ac:dyDescent="0.3">
      <c r="A21" s="1">
        <v>8</v>
      </c>
      <c r="B21" s="5">
        <v>0.64583333333333337</v>
      </c>
      <c r="C21" s="1" t="s">
        <v>21</v>
      </c>
      <c r="D21" s="1">
        <v>5</v>
      </c>
      <c r="E21" s="1">
        <v>1</v>
      </c>
      <c r="F21" s="1" t="s">
        <v>33</v>
      </c>
      <c r="G21" s="1">
        <v>57.17</v>
      </c>
      <c r="H21" s="1">
        <f>1+COUNTIFS(A:A,A21,G:G,"&gt;"&amp;G21)</f>
        <v>2</v>
      </c>
      <c r="I21" s="2">
        <f>AVERAGEIF(A:A,A21,G:G)</f>
        <v>47.730909090909087</v>
      </c>
      <c r="J21" s="2">
        <f t="shared" si="8"/>
        <v>9.4390909090909147</v>
      </c>
      <c r="K21" s="2">
        <f t="shared" si="9"/>
        <v>99.439090909090908</v>
      </c>
      <c r="L21" s="2">
        <f t="shared" si="10"/>
        <v>390.07750671512196</v>
      </c>
      <c r="M21" s="2">
        <f>SUMIF(A:A,A21,L:L)</f>
        <v>2929.4631987066882</v>
      </c>
      <c r="N21" s="3">
        <f t="shared" si="11"/>
        <v>0.13315665029939103</v>
      </c>
      <c r="O21" s="6">
        <f t="shared" si="12"/>
        <v>7.5099516077611437</v>
      </c>
      <c r="P21" s="3">
        <f t="shared" si="13"/>
        <v>0.13315665029939103</v>
      </c>
      <c r="Q21" s="3">
        <f>IF(ISNUMBER(P21),SUMIF(A:A,A21,P:P),"")</f>
        <v>0.93167713969816479</v>
      </c>
      <c r="R21" s="3">
        <f t="shared" si="14"/>
        <v>0.14292145274974735</v>
      </c>
      <c r="S21" s="7">
        <f t="shared" si="15"/>
        <v>6.9968502331905364</v>
      </c>
    </row>
    <row r="22" spans="1:19" x14ac:dyDescent="0.3">
      <c r="A22" s="1">
        <v>8</v>
      </c>
      <c r="B22" s="5">
        <v>0.64583333333333337</v>
      </c>
      <c r="C22" s="1" t="s">
        <v>21</v>
      </c>
      <c r="D22" s="1">
        <v>5</v>
      </c>
      <c r="E22" s="1">
        <v>16</v>
      </c>
      <c r="F22" s="1" t="s">
        <v>41</v>
      </c>
      <c r="G22" s="1">
        <v>53.33</v>
      </c>
      <c r="H22" s="1">
        <f>1+COUNTIFS(A:A,A22,G:G,"&gt;"&amp;G22)</f>
        <v>3</v>
      </c>
      <c r="I22" s="2">
        <f>AVERAGEIF(A:A,A22,G:G)</f>
        <v>47.730909090909087</v>
      </c>
      <c r="J22" s="2">
        <f t="shared" si="8"/>
        <v>5.5990909090909113</v>
      </c>
      <c r="K22" s="2">
        <f t="shared" si="9"/>
        <v>95.599090909090904</v>
      </c>
      <c r="L22" s="2">
        <f t="shared" si="10"/>
        <v>309.80573958228717</v>
      </c>
      <c r="M22" s="2">
        <f>SUMIF(A:A,A22,L:L)</f>
        <v>2929.4631987066882</v>
      </c>
      <c r="N22" s="3">
        <f t="shared" si="11"/>
        <v>0.10575512254909415</v>
      </c>
      <c r="O22" s="6">
        <f t="shared" si="12"/>
        <v>9.4558067344281618</v>
      </c>
      <c r="P22" s="3">
        <f t="shared" si="13"/>
        <v>0.10575512254909415</v>
      </c>
      <c r="Q22" s="3">
        <f>IF(ISNUMBER(P22),SUMIF(A:A,A22,P:P),"")</f>
        <v>0.93167713969816479</v>
      </c>
      <c r="R22" s="3">
        <f t="shared" si="14"/>
        <v>0.11351048345283604</v>
      </c>
      <c r="S22" s="7">
        <f t="shared" si="15"/>
        <v>8.8097589718706732</v>
      </c>
    </row>
    <row r="23" spans="1:19" x14ac:dyDescent="0.3">
      <c r="A23" s="1">
        <v>8</v>
      </c>
      <c r="B23" s="5">
        <v>0.64583333333333337</v>
      </c>
      <c r="C23" s="1" t="s">
        <v>21</v>
      </c>
      <c r="D23" s="1">
        <v>5</v>
      </c>
      <c r="E23" s="1">
        <v>13</v>
      </c>
      <c r="F23" s="1" t="s">
        <v>38</v>
      </c>
      <c r="G23" s="1">
        <v>52.25</v>
      </c>
      <c r="H23" s="1">
        <f>1+COUNTIFS(A:A,A23,G:G,"&gt;"&amp;G23)</f>
        <v>4</v>
      </c>
      <c r="I23" s="2">
        <f>AVERAGEIF(A:A,A23,G:G)</f>
        <v>47.730909090909087</v>
      </c>
      <c r="J23" s="2">
        <f t="shared" si="8"/>
        <v>4.519090909090913</v>
      </c>
      <c r="K23" s="2">
        <f t="shared" si="9"/>
        <v>94.51909090909092</v>
      </c>
      <c r="L23" s="2">
        <f t="shared" si="10"/>
        <v>290.36694611240523</v>
      </c>
      <c r="M23" s="2">
        <f>SUMIF(A:A,A23,L:L)</f>
        <v>2929.4631987066882</v>
      </c>
      <c r="N23" s="3">
        <f t="shared" si="11"/>
        <v>9.9119506345257263E-2</v>
      </c>
      <c r="O23" s="6">
        <f t="shared" si="12"/>
        <v>10.088831521383467</v>
      </c>
      <c r="P23" s="3">
        <f t="shared" si="13"/>
        <v>9.9119506345257263E-2</v>
      </c>
      <c r="Q23" s="3">
        <f>IF(ISNUMBER(P23),SUMIF(A:A,A23,P:P),"")</f>
        <v>0.93167713969816479</v>
      </c>
      <c r="R23" s="3">
        <f t="shared" si="14"/>
        <v>0.10638825631953251</v>
      </c>
      <c r="S23" s="7">
        <f t="shared" si="15"/>
        <v>9.3995336947392332</v>
      </c>
    </row>
    <row r="24" spans="1:19" x14ac:dyDescent="0.3">
      <c r="A24" s="1">
        <v>8</v>
      </c>
      <c r="B24" s="5">
        <v>0.64583333333333337</v>
      </c>
      <c r="C24" s="1" t="s">
        <v>21</v>
      </c>
      <c r="D24" s="1">
        <v>5</v>
      </c>
      <c r="E24" s="1">
        <v>4</v>
      </c>
      <c r="F24" s="1" t="s">
        <v>36</v>
      </c>
      <c r="G24" s="1">
        <v>49.69</v>
      </c>
      <c r="H24" s="1">
        <f>1+COUNTIFS(A:A,A24,G:G,"&gt;"&amp;G24)</f>
        <v>5</v>
      </c>
      <c r="I24" s="2">
        <f>AVERAGEIF(A:A,A24,G:G)</f>
        <v>47.730909090909087</v>
      </c>
      <c r="J24" s="2">
        <f t="shared" si="8"/>
        <v>1.9590909090909108</v>
      </c>
      <c r="K24" s="2">
        <f t="shared" si="9"/>
        <v>91.959090909090918</v>
      </c>
      <c r="L24" s="2">
        <f t="shared" si="10"/>
        <v>249.02304802873024</v>
      </c>
      <c r="M24" s="2">
        <f>SUMIF(A:A,A24,L:L)</f>
        <v>2929.4631987066882</v>
      </c>
      <c r="N24" s="3">
        <f t="shared" si="11"/>
        <v>8.500637527676401E-2</v>
      </c>
      <c r="O24" s="6">
        <f t="shared" si="12"/>
        <v>11.763823557282581</v>
      </c>
      <c r="P24" s="3">
        <f t="shared" si="13"/>
        <v>8.500637527676401E-2</v>
      </c>
      <c r="Q24" s="3">
        <f>IF(ISNUMBER(P24),SUMIF(A:A,A24,P:P),"")</f>
        <v>0.93167713969816479</v>
      </c>
      <c r="R24" s="3">
        <f t="shared" si="14"/>
        <v>9.1240164274400348E-2</v>
      </c>
      <c r="S24" s="7">
        <f t="shared" si="15"/>
        <v>10.960085483762926</v>
      </c>
    </row>
    <row r="25" spans="1:19" x14ac:dyDescent="0.3">
      <c r="A25" s="1">
        <v>8</v>
      </c>
      <c r="B25" s="5">
        <v>0.64583333333333337</v>
      </c>
      <c r="C25" s="1" t="s">
        <v>21</v>
      </c>
      <c r="D25" s="1">
        <v>5</v>
      </c>
      <c r="E25" s="1">
        <v>3</v>
      </c>
      <c r="F25" s="1" t="s">
        <v>35</v>
      </c>
      <c r="G25" s="1">
        <v>47.52</v>
      </c>
      <c r="H25" s="1">
        <f>1+COUNTIFS(A:A,A25,G:G,"&gt;"&amp;G25)</f>
        <v>6</v>
      </c>
      <c r="I25" s="2">
        <f>AVERAGEIF(A:A,A25,G:G)</f>
        <v>47.730909090909087</v>
      </c>
      <c r="J25" s="2">
        <f t="shared" si="8"/>
        <v>-0.21090909090908383</v>
      </c>
      <c r="K25" s="2">
        <f t="shared" si="9"/>
        <v>89.789090909090916</v>
      </c>
      <c r="L25" s="2">
        <f t="shared" si="10"/>
        <v>218.62227184083434</v>
      </c>
      <c r="M25" s="2">
        <f>SUMIF(A:A,A25,L:L)</f>
        <v>2929.4631987066882</v>
      </c>
      <c r="N25" s="3">
        <f t="shared" si="11"/>
        <v>7.4628782480473776E-2</v>
      </c>
      <c r="O25" s="6">
        <f t="shared" si="12"/>
        <v>13.399655826646303</v>
      </c>
      <c r="P25" s="3">
        <f t="shared" si="13"/>
        <v>7.4628782480473776E-2</v>
      </c>
      <c r="Q25" s="3">
        <f>IF(ISNUMBER(P25),SUMIF(A:A,A25,P:P),"")</f>
        <v>0.93167713969816479</v>
      </c>
      <c r="R25" s="3">
        <f t="shared" si="14"/>
        <v>8.0101549453763812E-2</v>
      </c>
      <c r="S25" s="7">
        <f t="shared" si="15"/>
        <v>12.484153013509678</v>
      </c>
    </row>
    <row r="26" spans="1:19" x14ac:dyDescent="0.3">
      <c r="A26" s="1">
        <v>8</v>
      </c>
      <c r="B26" s="5">
        <v>0.64583333333333337</v>
      </c>
      <c r="C26" s="1" t="s">
        <v>21</v>
      </c>
      <c r="D26" s="1">
        <v>5</v>
      </c>
      <c r="E26" s="1">
        <v>18</v>
      </c>
      <c r="F26" s="1" t="s">
        <v>42</v>
      </c>
      <c r="G26" s="1">
        <v>43.41</v>
      </c>
      <c r="H26" s="1">
        <f>1+COUNTIFS(A:A,A26,G:G,"&gt;"&amp;G26)</f>
        <v>7</v>
      </c>
      <c r="I26" s="2">
        <f>AVERAGEIF(A:A,A26,G:G)</f>
        <v>47.730909090909087</v>
      </c>
      <c r="J26" s="2">
        <f t="shared" si="8"/>
        <v>-4.3209090909090904</v>
      </c>
      <c r="K26" s="2">
        <f t="shared" si="9"/>
        <v>85.679090909090917</v>
      </c>
      <c r="L26" s="2">
        <f t="shared" si="10"/>
        <v>170.84307661217534</v>
      </c>
      <c r="M26" s="2">
        <f>SUMIF(A:A,A26,L:L)</f>
        <v>2929.4631987066882</v>
      </c>
      <c r="N26" s="3">
        <f t="shared" si="11"/>
        <v>5.8318901800029389E-2</v>
      </c>
      <c r="O26" s="6">
        <f t="shared" si="12"/>
        <v>17.147099296020968</v>
      </c>
      <c r="P26" s="3">
        <f t="shared" si="13"/>
        <v>5.8318901800029389E-2</v>
      </c>
      <c r="Q26" s="3">
        <f>IF(ISNUMBER(P26),SUMIF(A:A,A26,P:P),"")</f>
        <v>0.93167713969816479</v>
      </c>
      <c r="R26" s="3">
        <f t="shared" si="14"/>
        <v>6.2595613131522093E-2</v>
      </c>
      <c r="S26" s="7">
        <f t="shared" si="15"/>
        <v>15.975560426237232</v>
      </c>
    </row>
    <row r="27" spans="1:19" x14ac:dyDescent="0.3">
      <c r="A27" s="1">
        <v>8</v>
      </c>
      <c r="B27" s="5">
        <v>0.64583333333333337</v>
      </c>
      <c r="C27" s="1" t="s">
        <v>21</v>
      </c>
      <c r="D27" s="1">
        <v>5</v>
      </c>
      <c r="E27" s="1">
        <v>10</v>
      </c>
      <c r="F27" s="1" t="s">
        <v>19</v>
      </c>
      <c r="G27" s="1">
        <v>43.36</v>
      </c>
      <c r="H27" s="1">
        <f>1+COUNTIFS(A:A,A27,G:G,"&gt;"&amp;G27)</f>
        <v>8</v>
      </c>
      <c r="I27" s="2">
        <f>AVERAGEIF(A:A,A27,G:G)</f>
        <v>47.730909090909087</v>
      </c>
      <c r="J27" s="2">
        <f t="shared" si="8"/>
        <v>-4.3709090909090875</v>
      </c>
      <c r="K27" s="2">
        <f t="shared" si="9"/>
        <v>85.629090909090905</v>
      </c>
      <c r="L27" s="2">
        <f t="shared" si="10"/>
        <v>170.33131540796595</v>
      </c>
      <c r="M27" s="2">
        <f>SUMIF(A:A,A27,L:L)</f>
        <v>2929.4631987066882</v>
      </c>
      <c r="N27" s="3">
        <f t="shared" si="11"/>
        <v>5.8144207267449045E-2</v>
      </c>
      <c r="O27" s="6">
        <f t="shared" si="12"/>
        <v>17.198617833075719</v>
      </c>
      <c r="P27" s="3">
        <f t="shared" si="13"/>
        <v>5.8144207267449045E-2</v>
      </c>
      <c r="Q27" s="3">
        <f>IF(ISNUMBER(P27),SUMIF(A:A,A27,P:P),"")</f>
        <v>0.93167713969816479</v>
      </c>
      <c r="R27" s="3">
        <f t="shared" si="14"/>
        <v>6.240810769091748E-2</v>
      </c>
      <c r="S27" s="7">
        <f t="shared" si="15"/>
        <v>16.023559069481838</v>
      </c>
    </row>
    <row r="28" spans="1:19" x14ac:dyDescent="0.3">
      <c r="A28" s="1">
        <v>8</v>
      </c>
      <c r="B28" s="5">
        <v>0.64583333333333337</v>
      </c>
      <c r="C28" s="1" t="s">
        <v>21</v>
      </c>
      <c r="D28" s="1">
        <v>5</v>
      </c>
      <c r="E28" s="1">
        <v>14</v>
      </c>
      <c r="F28" s="1" t="s">
        <v>39</v>
      </c>
      <c r="G28" s="1">
        <v>42.6</v>
      </c>
      <c r="H28" s="1">
        <f>1+COUNTIFS(A:A,A28,G:G,"&gt;"&amp;G28)</f>
        <v>9</v>
      </c>
      <c r="I28" s="2">
        <f>AVERAGEIF(A:A,A28,G:G)</f>
        <v>47.730909090909087</v>
      </c>
      <c r="J28" s="2">
        <f t="shared" si="8"/>
        <v>-5.1309090909090855</v>
      </c>
      <c r="K28" s="2">
        <f t="shared" si="9"/>
        <v>84.869090909090914</v>
      </c>
      <c r="L28" s="2">
        <f t="shared" si="10"/>
        <v>162.73863612684497</v>
      </c>
      <c r="M28" s="2">
        <f>SUMIF(A:A,A28,L:L)</f>
        <v>2929.4631987066882</v>
      </c>
      <c r="N28" s="3">
        <f t="shared" si="11"/>
        <v>5.5552374304852679E-2</v>
      </c>
      <c r="O28" s="6">
        <f t="shared" si="12"/>
        <v>18.001030784253029</v>
      </c>
      <c r="P28" s="3">
        <f t="shared" si="13"/>
        <v>5.5552374304852679E-2</v>
      </c>
      <c r="Q28" s="3">
        <f>IF(ISNUMBER(P28),SUMIF(A:A,A28,P:P),"")</f>
        <v>0.93167713969816479</v>
      </c>
      <c r="R28" s="3">
        <f t="shared" si="14"/>
        <v>5.9626207339218348E-2</v>
      </c>
      <c r="S28" s="7">
        <f t="shared" si="15"/>
        <v>16.771148872691477</v>
      </c>
    </row>
    <row r="29" spans="1:19" x14ac:dyDescent="0.3">
      <c r="A29" s="1">
        <v>8</v>
      </c>
      <c r="B29" s="5">
        <v>0.64583333333333337</v>
      </c>
      <c r="C29" s="1" t="s">
        <v>21</v>
      </c>
      <c r="D29" s="1">
        <v>5</v>
      </c>
      <c r="E29" s="1">
        <v>8</v>
      </c>
      <c r="F29" s="1" t="s">
        <v>37</v>
      </c>
      <c r="G29" s="1">
        <v>39.049999999999997</v>
      </c>
      <c r="H29" s="1">
        <f>1+COUNTIFS(A:A,A29,G:G,"&gt;"&amp;G29)</f>
        <v>10</v>
      </c>
      <c r="I29" s="2">
        <f>AVERAGEIF(A:A,A29,G:G)</f>
        <v>47.730909090909087</v>
      </c>
      <c r="J29" s="2">
        <f t="shared" si="8"/>
        <v>-8.6809090909090898</v>
      </c>
      <c r="K29" s="2">
        <f t="shared" si="9"/>
        <v>81.319090909090903</v>
      </c>
      <c r="L29" s="2">
        <f t="shared" si="10"/>
        <v>131.51822754815055</v>
      </c>
      <c r="M29" s="2">
        <f>SUMIF(A:A,A29,L:L)</f>
        <v>2929.4631987066882</v>
      </c>
      <c r="N29" s="3">
        <f t="shared" si="11"/>
        <v>4.4894992231414195E-2</v>
      </c>
      <c r="O29" s="6">
        <f t="shared" si="12"/>
        <v>22.274199198998279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8</v>
      </c>
      <c r="B30" s="5">
        <v>0.64583333333333337</v>
      </c>
      <c r="C30" s="1" t="s">
        <v>21</v>
      </c>
      <c r="D30" s="1">
        <v>5</v>
      </c>
      <c r="E30" s="1">
        <v>15</v>
      </c>
      <c r="F30" s="1" t="s">
        <v>40</v>
      </c>
      <c r="G30" s="1">
        <v>28.21</v>
      </c>
      <c r="H30" s="1">
        <f>1+COUNTIFS(A:A,A30,G:G,"&gt;"&amp;G30)</f>
        <v>11</v>
      </c>
      <c r="I30" s="2">
        <f>AVERAGEIF(A:A,A30,G:G)</f>
        <v>47.730909090909087</v>
      </c>
      <c r="J30" s="2">
        <f t="shared" si="8"/>
        <v>-19.520909090909086</v>
      </c>
      <c r="K30" s="2">
        <f t="shared" si="9"/>
        <v>70.479090909090914</v>
      </c>
      <c r="L30" s="2">
        <f t="shared" si="10"/>
        <v>68.631077336453458</v>
      </c>
      <c r="M30" s="2">
        <f>SUMIF(A:A,A30,L:L)</f>
        <v>2929.4631987066882</v>
      </c>
      <c r="N30" s="3">
        <f t="shared" si="11"/>
        <v>2.3427868070420885E-2</v>
      </c>
      <c r="O30" s="6">
        <f t="shared" si="12"/>
        <v>42.684208268295698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10</v>
      </c>
      <c r="B32" s="5">
        <v>0.66666666666666663</v>
      </c>
      <c r="C32" s="1" t="s">
        <v>21</v>
      </c>
      <c r="D32" s="1">
        <v>6</v>
      </c>
      <c r="E32" s="1">
        <v>4</v>
      </c>
      <c r="F32" s="1" t="s">
        <v>46</v>
      </c>
      <c r="G32" s="1">
        <v>72.62</v>
      </c>
      <c r="H32" s="1">
        <f>1+COUNTIFS(A:A,A32,G:G,"&gt;"&amp;G32)</f>
        <v>1</v>
      </c>
      <c r="I32" s="2">
        <f>AVERAGEIF(A:A,A32,G:G)</f>
        <v>49.675555555555562</v>
      </c>
      <c r="J32" s="2">
        <f t="shared" si="8"/>
        <v>22.944444444444443</v>
      </c>
      <c r="K32" s="2">
        <f t="shared" si="9"/>
        <v>112.94444444444444</v>
      </c>
      <c r="L32" s="2">
        <f t="shared" si="10"/>
        <v>877.14004553680047</v>
      </c>
      <c r="M32" s="2">
        <f>SUMIF(A:A,A32,L:L)</f>
        <v>2587.9229507505511</v>
      </c>
      <c r="N32" s="3">
        <f t="shared" si="11"/>
        <v>0.33893591974305565</v>
      </c>
      <c r="O32" s="6">
        <f t="shared" si="12"/>
        <v>2.9504102154710874</v>
      </c>
      <c r="P32" s="3">
        <f t="shared" si="13"/>
        <v>0.33893591974305565</v>
      </c>
      <c r="Q32" s="3">
        <f>IF(ISNUMBER(P32),SUMIF(A:A,A32,P:P),"")</f>
        <v>0.93027179301228613</v>
      </c>
      <c r="R32" s="3">
        <f t="shared" si="14"/>
        <v>0.36434074674623534</v>
      </c>
      <c r="S32" s="7">
        <f t="shared" si="15"/>
        <v>2.7446834012680541</v>
      </c>
    </row>
    <row r="33" spans="1:19" x14ac:dyDescent="0.3">
      <c r="A33" s="1">
        <v>10</v>
      </c>
      <c r="B33" s="5">
        <v>0.66666666666666663</v>
      </c>
      <c r="C33" s="1" t="s">
        <v>21</v>
      </c>
      <c r="D33" s="1">
        <v>6</v>
      </c>
      <c r="E33" s="1">
        <v>5</v>
      </c>
      <c r="F33" s="1" t="s">
        <v>47</v>
      </c>
      <c r="G33" s="1">
        <v>59.03</v>
      </c>
      <c r="H33" s="1">
        <f>1+COUNTIFS(A:A,A33,G:G,"&gt;"&amp;G33)</f>
        <v>2</v>
      </c>
      <c r="I33" s="2">
        <f>AVERAGEIF(A:A,A33,G:G)</f>
        <v>49.675555555555562</v>
      </c>
      <c r="J33" s="2">
        <f t="shared" ref="J33:J52" si="16">G33-I33</f>
        <v>9.3544444444444395</v>
      </c>
      <c r="K33" s="2">
        <f t="shared" ref="K33:K52" si="17">90+J33</f>
        <v>99.354444444444439</v>
      </c>
      <c r="L33" s="2">
        <f t="shared" ref="L33:L52" si="18">EXP(0.06*K33)</f>
        <v>388.10140814260427</v>
      </c>
      <c r="M33" s="2">
        <f>SUMIF(A:A,A33,L:L)</f>
        <v>2587.9229507505511</v>
      </c>
      <c r="N33" s="3">
        <f t="shared" ref="N33:N52" si="19">L33/M33</f>
        <v>0.14996636898716278</v>
      </c>
      <c r="O33" s="6">
        <f t="shared" ref="O33:O52" si="20">1/N33</f>
        <v>6.6681617135479261</v>
      </c>
      <c r="P33" s="3">
        <f t="shared" ref="P33:P52" si="21">IF(O33&gt;21,"",N33)</f>
        <v>0.14996636898716278</v>
      </c>
      <c r="Q33" s="3">
        <f>IF(ISNUMBER(P33),SUMIF(A:A,A33,P:P),"")</f>
        <v>0.93027179301228613</v>
      </c>
      <c r="R33" s="3">
        <f t="shared" ref="R33:R52" si="22">IFERROR(P33*(1/Q33),"")</f>
        <v>0.16120704735286129</v>
      </c>
      <c r="S33" s="7">
        <f t="shared" ref="S33:S52" si="23">IFERROR(1/R33,"")</f>
        <v>6.2032027533581076</v>
      </c>
    </row>
    <row r="34" spans="1:19" x14ac:dyDescent="0.3">
      <c r="A34" s="1">
        <v>10</v>
      </c>
      <c r="B34" s="5">
        <v>0.66666666666666663</v>
      </c>
      <c r="C34" s="1" t="s">
        <v>21</v>
      </c>
      <c r="D34" s="1">
        <v>6</v>
      </c>
      <c r="E34" s="1">
        <v>3</v>
      </c>
      <c r="F34" s="1" t="s">
        <v>45</v>
      </c>
      <c r="G34" s="1">
        <v>55.83</v>
      </c>
      <c r="H34" s="1">
        <f>1+COUNTIFS(A:A,A34,G:G,"&gt;"&amp;G34)</f>
        <v>3</v>
      </c>
      <c r="I34" s="2">
        <f>AVERAGEIF(A:A,A34,G:G)</f>
        <v>49.675555555555562</v>
      </c>
      <c r="J34" s="2">
        <f t="shared" si="16"/>
        <v>6.1544444444444366</v>
      </c>
      <c r="K34" s="2">
        <f t="shared" si="17"/>
        <v>96.154444444444437</v>
      </c>
      <c r="L34" s="2">
        <f t="shared" si="18"/>
        <v>320.30275781138499</v>
      </c>
      <c r="M34" s="2">
        <f>SUMIF(A:A,A34,L:L)</f>
        <v>2587.9229507505511</v>
      </c>
      <c r="N34" s="3">
        <f t="shared" si="19"/>
        <v>0.12376827436786346</v>
      </c>
      <c r="O34" s="6">
        <f t="shared" si="20"/>
        <v>8.079614950660174</v>
      </c>
      <c r="P34" s="3">
        <f t="shared" si="21"/>
        <v>0.12376827436786346</v>
      </c>
      <c r="Q34" s="3">
        <f>IF(ISNUMBER(P34),SUMIF(A:A,A34,P:P),"")</f>
        <v>0.93027179301228613</v>
      </c>
      <c r="R34" s="3">
        <f t="shared" si="22"/>
        <v>0.13304528342958027</v>
      </c>
      <c r="S34" s="7">
        <f t="shared" si="23"/>
        <v>7.516237886999515</v>
      </c>
    </row>
    <row r="35" spans="1:19" x14ac:dyDescent="0.3">
      <c r="A35" s="1">
        <v>10</v>
      </c>
      <c r="B35" s="5">
        <v>0.66666666666666663</v>
      </c>
      <c r="C35" s="1" t="s">
        <v>21</v>
      </c>
      <c r="D35" s="1">
        <v>6</v>
      </c>
      <c r="E35" s="1">
        <v>1</v>
      </c>
      <c r="F35" s="1" t="s">
        <v>43</v>
      </c>
      <c r="G35" s="1">
        <v>54.11</v>
      </c>
      <c r="H35" s="1">
        <f>1+COUNTIFS(A:A,A35,G:G,"&gt;"&amp;G35)</f>
        <v>4</v>
      </c>
      <c r="I35" s="2">
        <f>AVERAGEIF(A:A,A35,G:G)</f>
        <v>49.675555555555562</v>
      </c>
      <c r="J35" s="2">
        <f t="shared" si="16"/>
        <v>4.4344444444444377</v>
      </c>
      <c r="K35" s="2">
        <f t="shared" si="17"/>
        <v>94.434444444444438</v>
      </c>
      <c r="L35" s="2">
        <f t="shared" si="18"/>
        <v>288.89597252935732</v>
      </c>
      <c r="M35" s="2">
        <f>SUMIF(A:A,A35,L:L)</f>
        <v>2587.9229507505511</v>
      </c>
      <c r="N35" s="3">
        <f t="shared" si="19"/>
        <v>0.111632370061702</v>
      </c>
      <c r="O35" s="6">
        <f t="shared" si="20"/>
        <v>8.9579751773367793</v>
      </c>
      <c r="P35" s="3">
        <f t="shared" si="21"/>
        <v>0.111632370061702</v>
      </c>
      <c r="Q35" s="3">
        <f>IF(ISNUMBER(P35),SUMIF(A:A,A35,P:P),"")</f>
        <v>0.93027179301228613</v>
      </c>
      <c r="R35" s="3">
        <f t="shared" si="22"/>
        <v>0.11999973652885729</v>
      </c>
      <c r="S35" s="7">
        <f t="shared" si="23"/>
        <v>8.3333516299806387</v>
      </c>
    </row>
    <row r="36" spans="1:19" x14ac:dyDescent="0.3">
      <c r="A36" s="1">
        <v>10</v>
      </c>
      <c r="B36" s="5">
        <v>0.66666666666666663</v>
      </c>
      <c r="C36" s="1" t="s">
        <v>21</v>
      </c>
      <c r="D36" s="1">
        <v>6</v>
      </c>
      <c r="E36" s="1">
        <v>2</v>
      </c>
      <c r="F36" s="1" t="s">
        <v>44</v>
      </c>
      <c r="G36" s="1">
        <v>50.93</v>
      </c>
      <c r="H36" s="1">
        <f>1+COUNTIFS(A:A,A36,G:G,"&gt;"&amp;G36)</f>
        <v>5</v>
      </c>
      <c r="I36" s="2">
        <f>AVERAGEIF(A:A,A36,G:G)</f>
        <v>49.675555555555562</v>
      </c>
      <c r="J36" s="2">
        <f t="shared" si="16"/>
        <v>1.254444444444438</v>
      </c>
      <c r="K36" s="2">
        <f t="shared" si="17"/>
        <v>91.254444444444431</v>
      </c>
      <c r="L36" s="2">
        <f t="shared" si="18"/>
        <v>238.71411554127829</v>
      </c>
      <c r="M36" s="2">
        <f>SUMIF(A:A,A36,L:L)</f>
        <v>2587.9229507505511</v>
      </c>
      <c r="N36" s="3">
        <f t="shared" si="19"/>
        <v>9.2241585272871546E-2</v>
      </c>
      <c r="O36" s="6">
        <f t="shared" si="20"/>
        <v>10.841097288622837</v>
      </c>
      <c r="P36" s="3">
        <f t="shared" si="21"/>
        <v>9.2241585272871546E-2</v>
      </c>
      <c r="Q36" s="3">
        <f>IF(ISNUMBER(P36),SUMIF(A:A,A36,P:P),"")</f>
        <v>0.93027179301228613</v>
      </c>
      <c r="R36" s="3">
        <f t="shared" si="22"/>
        <v>9.9155522037475449E-2</v>
      </c>
      <c r="S36" s="7">
        <f t="shared" si="23"/>
        <v>10.085167012907801</v>
      </c>
    </row>
    <row r="37" spans="1:19" x14ac:dyDescent="0.3">
      <c r="A37" s="1">
        <v>10</v>
      </c>
      <c r="B37" s="5">
        <v>0.66666666666666663</v>
      </c>
      <c r="C37" s="1" t="s">
        <v>21</v>
      </c>
      <c r="D37" s="1">
        <v>6</v>
      </c>
      <c r="E37" s="1">
        <v>9</v>
      </c>
      <c r="F37" s="1" t="s">
        <v>48</v>
      </c>
      <c r="G37" s="1">
        <v>44.94</v>
      </c>
      <c r="H37" s="1">
        <f>1+COUNTIFS(A:A,A37,G:G,"&gt;"&amp;G37)</f>
        <v>6</v>
      </c>
      <c r="I37" s="2">
        <f>AVERAGEIF(A:A,A37,G:G)</f>
        <v>49.675555555555562</v>
      </c>
      <c r="J37" s="2">
        <f t="shared" si="16"/>
        <v>-4.735555555555564</v>
      </c>
      <c r="K37" s="2">
        <f t="shared" si="17"/>
        <v>85.264444444444436</v>
      </c>
      <c r="L37" s="2">
        <f t="shared" si="18"/>
        <v>166.64514420853232</v>
      </c>
      <c r="M37" s="2">
        <f>SUMIF(A:A,A37,L:L)</f>
        <v>2587.9229507505511</v>
      </c>
      <c r="N37" s="3">
        <f t="shared" si="19"/>
        <v>6.4393394772515072E-2</v>
      </c>
      <c r="O37" s="6">
        <f t="shared" si="20"/>
        <v>15.529543108151652</v>
      </c>
      <c r="P37" s="3">
        <f t="shared" si="21"/>
        <v>6.4393394772515072E-2</v>
      </c>
      <c r="Q37" s="3">
        <f>IF(ISNUMBER(P37),SUMIF(A:A,A37,P:P),"")</f>
        <v>0.93027179301228613</v>
      </c>
      <c r="R37" s="3">
        <f t="shared" si="22"/>
        <v>6.9219979855569616E-2</v>
      </c>
      <c r="S37" s="7">
        <f t="shared" si="23"/>
        <v>14.446695911881827</v>
      </c>
    </row>
    <row r="38" spans="1:19" x14ac:dyDescent="0.3">
      <c r="A38" s="1">
        <v>10</v>
      </c>
      <c r="B38" s="5">
        <v>0.66666666666666663</v>
      </c>
      <c r="C38" s="1" t="s">
        <v>21</v>
      </c>
      <c r="D38" s="1">
        <v>6</v>
      </c>
      <c r="E38" s="1">
        <v>13</v>
      </c>
      <c r="F38" s="1" t="s">
        <v>51</v>
      </c>
      <c r="G38" s="1">
        <v>40.5</v>
      </c>
      <c r="H38" s="1">
        <f>1+COUNTIFS(A:A,A38,G:G,"&gt;"&amp;G38)</f>
        <v>7</v>
      </c>
      <c r="I38" s="2">
        <f>AVERAGEIF(A:A,A38,G:G)</f>
        <v>49.675555555555562</v>
      </c>
      <c r="J38" s="2">
        <f t="shared" si="16"/>
        <v>-9.1755555555555617</v>
      </c>
      <c r="K38" s="2">
        <f t="shared" si="17"/>
        <v>80.824444444444438</v>
      </c>
      <c r="L38" s="2">
        <f t="shared" si="18"/>
        <v>127.67227980240369</v>
      </c>
      <c r="M38" s="2">
        <f>SUMIF(A:A,A38,L:L)</f>
        <v>2587.9229507505511</v>
      </c>
      <c r="N38" s="3">
        <f t="shared" si="19"/>
        <v>4.9333879807115621E-2</v>
      </c>
      <c r="O38" s="6">
        <f t="shared" si="20"/>
        <v>20.270045735502158</v>
      </c>
      <c r="P38" s="3">
        <f t="shared" si="21"/>
        <v>4.9333879807115621E-2</v>
      </c>
      <c r="Q38" s="3">
        <f>IF(ISNUMBER(P38),SUMIF(A:A,A38,P:P),"")</f>
        <v>0.93027179301228613</v>
      </c>
      <c r="R38" s="3">
        <f t="shared" si="22"/>
        <v>5.3031684049420665E-2</v>
      </c>
      <c r="S38" s="7">
        <f t="shared" si="23"/>
        <v>18.856651790806637</v>
      </c>
    </row>
    <row r="39" spans="1:19" x14ac:dyDescent="0.3">
      <c r="A39" s="1">
        <v>10</v>
      </c>
      <c r="B39" s="5">
        <v>0.66666666666666663</v>
      </c>
      <c r="C39" s="1" t="s">
        <v>21</v>
      </c>
      <c r="D39" s="1">
        <v>6</v>
      </c>
      <c r="E39" s="1">
        <v>12</v>
      </c>
      <c r="F39" s="1" t="s">
        <v>50</v>
      </c>
      <c r="G39" s="1">
        <v>36.83</v>
      </c>
      <c r="H39" s="1">
        <f>1+COUNTIFS(A:A,A39,G:G,"&gt;"&amp;G39)</f>
        <v>8</v>
      </c>
      <c r="I39" s="2">
        <f>AVERAGEIF(A:A,A39,G:G)</f>
        <v>49.675555555555562</v>
      </c>
      <c r="J39" s="2">
        <f t="shared" si="16"/>
        <v>-12.845555555555563</v>
      </c>
      <c r="K39" s="2">
        <f t="shared" si="17"/>
        <v>77.154444444444437</v>
      </c>
      <c r="L39" s="2">
        <f t="shared" si="18"/>
        <v>102.43891468830167</v>
      </c>
      <c r="M39" s="2">
        <f>SUMIF(A:A,A39,L:L)</f>
        <v>2587.9229507505511</v>
      </c>
      <c r="N39" s="3">
        <f t="shared" si="19"/>
        <v>3.9583448440222019E-2</v>
      </c>
      <c r="O39" s="6">
        <f t="shared" si="20"/>
        <v>25.263084430609329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>
        <v>10</v>
      </c>
      <c r="B40" s="5">
        <v>0.66666666666666663</v>
      </c>
      <c r="C40" s="1" t="s">
        <v>21</v>
      </c>
      <c r="D40" s="1">
        <v>6</v>
      </c>
      <c r="E40" s="1">
        <v>10</v>
      </c>
      <c r="F40" s="1" t="s">
        <v>49</v>
      </c>
      <c r="G40" s="1">
        <v>32.29</v>
      </c>
      <c r="H40" s="1">
        <f>1+COUNTIFS(A:A,A40,G:G,"&gt;"&amp;G40)</f>
        <v>9</v>
      </c>
      <c r="I40" s="2">
        <f>AVERAGEIF(A:A,A40,G:G)</f>
        <v>49.675555555555562</v>
      </c>
      <c r="J40" s="2">
        <f t="shared" si="16"/>
        <v>-17.385555555555563</v>
      </c>
      <c r="K40" s="2">
        <f t="shared" si="17"/>
        <v>72.614444444444445</v>
      </c>
      <c r="L40" s="2">
        <f t="shared" si="18"/>
        <v>78.012312489887861</v>
      </c>
      <c r="M40" s="2">
        <f>SUMIF(A:A,A40,L:L)</f>
        <v>2587.9229507505511</v>
      </c>
      <c r="N40" s="3">
        <f t="shared" si="19"/>
        <v>3.0144758547491796E-2</v>
      </c>
      <c r="O40" s="6">
        <f t="shared" si="20"/>
        <v>33.173262888290914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/>
      <c r="B41" s="5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3"/>
      <c r="O41" s="6"/>
      <c r="P41" s="3"/>
      <c r="Q41" s="3"/>
      <c r="R41" s="3"/>
      <c r="S41" s="7"/>
    </row>
    <row r="42" spans="1:19" x14ac:dyDescent="0.3">
      <c r="A42" s="1">
        <v>11</v>
      </c>
      <c r="B42" s="5">
        <v>0.6875</v>
      </c>
      <c r="C42" s="1" t="s">
        <v>21</v>
      </c>
      <c r="D42" s="1">
        <v>7</v>
      </c>
      <c r="E42" s="1">
        <v>9</v>
      </c>
      <c r="F42" s="1" t="s">
        <v>58</v>
      </c>
      <c r="G42" s="1">
        <v>69.849999999999994</v>
      </c>
      <c r="H42" s="1">
        <f>1+COUNTIFS(A:A,A42,G:G,"&gt;"&amp;G42)</f>
        <v>1</v>
      </c>
      <c r="I42" s="2">
        <f>AVERAGEIF(A:A,A42,G:G)</f>
        <v>50.137272727272723</v>
      </c>
      <c r="J42" s="2">
        <f t="shared" si="16"/>
        <v>19.712727272727271</v>
      </c>
      <c r="K42" s="2">
        <f t="shared" si="17"/>
        <v>109.71272727272728</v>
      </c>
      <c r="L42" s="2">
        <f t="shared" si="18"/>
        <v>722.53339210404306</v>
      </c>
      <c r="M42" s="2">
        <f>SUMIF(A:A,A42,L:L)</f>
        <v>3048.570255186622</v>
      </c>
      <c r="N42" s="3">
        <f t="shared" si="19"/>
        <v>0.23700729575602719</v>
      </c>
      <c r="O42" s="6">
        <f t="shared" si="20"/>
        <v>4.2192793973287195</v>
      </c>
      <c r="P42" s="3">
        <f t="shared" si="21"/>
        <v>0.23700729575602719</v>
      </c>
      <c r="Q42" s="3">
        <f>IF(ISNUMBER(P42),SUMIF(A:A,A42,P:P),"")</f>
        <v>0.85403488151835627</v>
      </c>
      <c r="R42" s="3">
        <f t="shared" si="22"/>
        <v>0.27751477238805622</v>
      </c>
      <c r="S42" s="7">
        <f t="shared" si="23"/>
        <v>3.6034117801904744</v>
      </c>
    </row>
    <row r="43" spans="1:19" x14ac:dyDescent="0.3">
      <c r="A43" s="1">
        <v>11</v>
      </c>
      <c r="B43" s="5">
        <v>0.6875</v>
      </c>
      <c r="C43" s="1" t="s">
        <v>21</v>
      </c>
      <c r="D43" s="1">
        <v>7</v>
      </c>
      <c r="E43" s="1">
        <v>6</v>
      </c>
      <c r="F43" s="1" t="s">
        <v>55</v>
      </c>
      <c r="G43" s="1">
        <v>64.34</v>
      </c>
      <c r="H43" s="1">
        <f>1+COUNTIFS(A:A,A43,G:G,"&gt;"&amp;G43)</f>
        <v>2</v>
      </c>
      <c r="I43" s="2">
        <f>AVERAGEIF(A:A,A43,G:G)</f>
        <v>50.137272727272723</v>
      </c>
      <c r="J43" s="2">
        <f t="shared" si="16"/>
        <v>14.20272727272728</v>
      </c>
      <c r="K43" s="2">
        <f t="shared" si="17"/>
        <v>104.20272727272729</v>
      </c>
      <c r="L43" s="2">
        <f t="shared" si="18"/>
        <v>519.13482942005976</v>
      </c>
      <c r="M43" s="2">
        <f>SUMIF(A:A,A43,L:L)</f>
        <v>3048.570255186622</v>
      </c>
      <c r="N43" s="3">
        <f t="shared" si="19"/>
        <v>0.17028796647767602</v>
      </c>
      <c r="O43" s="6">
        <f t="shared" si="20"/>
        <v>5.8724055532784547</v>
      </c>
      <c r="P43" s="3">
        <f t="shared" si="21"/>
        <v>0.17028796647767602</v>
      </c>
      <c r="Q43" s="3">
        <f>IF(ISNUMBER(P43),SUMIF(A:A,A43,P:P),"")</f>
        <v>0.85403488151835627</v>
      </c>
      <c r="R43" s="3">
        <f t="shared" si="22"/>
        <v>0.19939228497895484</v>
      </c>
      <c r="S43" s="7">
        <f t="shared" si="23"/>
        <v>5.0152391809219026</v>
      </c>
    </row>
    <row r="44" spans="1:19" x14ac:dyDescent="0.3">
      <c r="A44" s="1">
        <v>11</v>
      </c>
      <c r="B44" s="5">
        <v>0.6875</v>
      </c>
      <c r="C44" s="1" t="s">
        <v>21</v>
      </c>
      <c r="D44" s="1">
        <v>7</v>
      </c>
      <c r="E44" s="1">
        <v>11</v>
      </c>
      <c r="F44" s="1" t="s">
        <v>59</v>
      </c>
      <c r="G44" s="1">
        <v>61.02</v>
      </c>
      <c r="H44" s="1">
        <f>1+COUNTIFS(A:A,A44,G:G,"&gt;"&amp;G44)</f>
        <v>3</v>
      </c>
      <c r="I44" s="2">
        <f>AVERAGEIF(A:A,A44,G:G)</f>
        <v>50.137272727272723</v>
      </c>
      <c r="J44" s="2">
        <f t="shared" si="16"/>
        <v>10.88272727272728</v>
      </c>
      <c r="K44" s="2">
        <f t="shared" si="17"/>
        <v>100.88272727272728</v>
      </c>
      <c r="L44" s="2">
        <f t="shared" si="18"/>
        <v>425.37181120637166</v>
      </c>
      <c r="M44" s="2">
        <f>SUMIF(A:A,A44,L:L)</f>
        <v>3048.570255186622</v>
      </c>
      <c r="N44" s="3">
        <f t="shared" si="19"/>
        <v>0.13953157565671123</v>
      </c>
      <c r="O44" s="6">
        <f t="shared" si="20"/>
        <v>7.1668365765487696</v>
      </c>
      <c r="P44" s="3">
        <f t="shared" si="21"/>
        <v>0.13953157565671123</v>
      </c>
      <c r="Q44" s="3">
        <f>IF(ISNUMBER(P44),SUMIF(A:A,A44,P:P),"")</f>
        <v>0.85403488151835627</v>
      </c>
      <c r="R44" s="3">
        <f t="shared" si="22"/>
        <v>0.16337924676875415</v>
      </c>
      <c r="S44" s="7">
        <f t="shared" si="23"/>
        <v>6.1207284265142503</v>
      </c>
    </row>
    <row r="45" spans="1:19" x14ac:dyDescent="0.3">
      <c r="A45" s="1">
        <v>11</v>
      </c>
      <c r="B45" s="5">
        <v>0.6875</v>
      </c>
      <c r="C45" s="1" t="s">
        <v>21</v>
      </c>
      <c r="D45" s="1">
        <v>7</v>
      </c>
      <c r="E45" s="1">
        <v>4</v>
      </c>
      <c r="F45" s="1" t="s">
        <v>53</v>
      </c>
      <c r="G45" s="1">
        <v>53.3</v>
      </c>
      <c r="H45" s="1">
        <f>1+COUNTIFS(A:A,A45,G:G,"&gt;"&amp;G45)</f>
        <v>4</v>
      </c>
      <c r="I45" s="2">
        <f>AVERAGEIF(A:A,A45,G:G)</f>
        <v>50.137272727272723</v>
      </c>
      <c r="J45" s="2">
        <f t="shared" si="16"/>
        <v>3.1627272727272739</v>
      </c>
      <c r="K45" s="2">
        <f t="shared" si="17"/>
        <v>93.162727272727267</v>
      </c>
      <c r="L45" s="2">
        <f t="shared" si="18"/>
        <v>267.6723442272941</v>
      </c>
      <c r="M45" s="2">
        <f>SUMIF(A:A,A45,L:L)</f>
        <v>3048.570255186622</v>
      </c>
      <c r="N45" s="3">
        <f t="shared" si="19"/>
        <v>8.780258344773105E-2</v>
      </c>
      <c r="O45" s="6">
        <f t="shared" si="20"/>
        <v>11.389186522003659</v>
      </c>
      <c r="P45" s="3">
        <f t="shared" si="21"/>
        <v>8.780258344773105E-2</v>
      </c>
      <c r="Q45" s="3">
        <f>IF(ISNUMBER(P45),SUMIF(A:A,A45,P:P),"")</f>
        <v>0.85403488151835627</v>
      </c>
      <c r="R45" s="3">
        <f t="shared" si="22"/>
        <v>0.10280913033859948</v>
      </c>
      <c r="S45" s="7">
        <f t="shared" si="23"/>
        <v>9.7267625619098546</v>
      </c>
    </row>
    <row r="46" spans="1:19" x14ac:dyDescent="0.3">
      <c r="A46" s="1">
        <v>11</v>
      </c>
      <c r="B46" s="5">
        <v>0.6875</v>
      </c>
      <c r="C46" s="1" t="s">
        <v>21</v>
      </c>
      <c r="D46" s="1">
        <v>7</v>
      </c>
      <c r="E46" s="1">
        <v>7</v>
      </c>
      <c r="F46" s="1" t="s">
        <v>56</v>
      </c>
      <c r="G46" s="1">
        <v>51.3</v>
      </c>
      <c r="H46" s="1">
        <f>1+COUNTIFS(A:A,A46,G:G,"&gt;"&amp;G46)</f>
        <v>5</v>
      </c>
      <c r="I46" s="2">
        <f>AVERAGEIF(A:A,A46,G:G)</f>
        <v>50.137272727272723</v>
      </c>
      <c r="J46" s="2">
        <f t="shared" si="16"/>
        <v>1.1627272727272739</v>
      </c>
      <c r="K46" s="2">
        <f t="shared" si="17"/>
        <v>91.162727272727267</v>
      </c>
      <c r="L46" s="2">
        <f t="shared" si="18"/>
        <v>237.40407243917701</v>
      </c>
      <c r="M46" s="2">
        <f>SUMIF(A:A,A46,L:L)</f>
        <v>3048.570255186622</v>
      </c>
      <c r="N46" s="3">
        <f t="shared" si="19"/>
        <v>7.7873905656356282E-2</v>
      </c>
      <c r="O46" s="6">
        <f t="shared" si="20"/>
        <v>12.841271945609385</v>
      </c>
      <c r="P46" s="3">
        <f t="shared" si="21"/>
        <v>7.7873905656356282E-2</v>
      </c>
      <c r="Q46" s="3">
        <f>IF(ISNUMBER(P46),SUMIF(A:A,A46,P:P),"")</f>
        <v>0.85403488151835627</v>
      </c>
      <c r="R46" s="3">
        <f t="shared" si="22"/>
        <v>9.1183518778421818E-2</v>
      </c>
      <c r="S46" s="7">
        <f t="shared" si="23"/>
        <v>10.966894164613503</v>
      </c>
    </row>
    <row r="47" spans="1:19" x14ac:dyDescent="0.3">
      <c r="A47" s="1">
        <v>11</v>
      </c>
      <c r="B47" s="5">
        <v>0.6875</v>
      </c>
      <c r="C47" s="1" t="s">
        <v>21</v>
      </c>
      <c r="D47" s="1">
        <v>7</v>
      </c>
      <c r="E47" s="1">
        <v>1</v>
      </c>
      <c r="F47" s="1" t="s">
        <v>52</v>
      </c>
      <c r="G47" s="1">
        <v>51.11</v>
      </c>
      <c r="H47" s="1">
        <f>1+COUNTIFS(A:A,A47,G:G,"&gt;"&amp;G47)</f>
        <v>6</v>
      </c>
      <c r="I47" s="2">
        <f>AVERAGEIF(A:A,A47,G:G)</f>
        <v>50.137272727272723</v>
      </c>
      <c r="J47" s="2">
        <f t="shared" si="16"/>
        <v>0.97272727272727622</v>
      </c>
      <c r="K47" s="2">
        <f t="shared" si="17"/>
        <v>90.972727272727269</v>
      </c>
      <c r="L47" s="2">
        <f t="shared" si="18"/>
        <v>234.71303407592328</v>
      </c>
      <c r="M47" s="2">
        <f>SUMIF(A:A,A47,L:L)</f>
        <v>3048.570255186622</v>
      </c>
      <c r="N47" s="3">
        <f t="shared" si="19"/>
        <v>7.6991184204004845E-2</v>
      </c>
      <c r="O47" s="6">
        <f t="shared" si="20"/>
        <v>12.988500051516068</v>
      </c>
      <c r="P47" s="3">
        <f t="shared" si="21"/>
        <v>7.6991184204004845E-2</v>
      </c>
      <c r="Q47" s="3">
        <f>IF(ISNUMBER(P47),SUMIF(A:A,A47,P:P),"")</f>
        <v>0.85403488151835627</v>
      </c>
      <c r="R47" s="3">
        <f t="shared" si="22"/>
        <v>9.0149929318021696E-2</v>
      </c>
      <c r="S47" s="7">
        <f t="shared" si="23"/>
        <v>11.092632102597689</v>
      </c>
    </row>
    <row r="48" spans="1:19" x14ac:dyDescent="0.3">
      <c r="A48" s="1">
        <v>11</v>
      </c>
      <c r="B48" s="5">
        <v>0.6875</v>
      </c>
      <c r="C48" s="1" t="s">
        <v>21</v>
      </c>
      <c r="D48" s="1">
        <v>7</v>
      </c>
      <c r="E48" s="1">
        <v>12</v>
      </c>
      <c r="F48" s="1" t="s">
        <v>60</v>
      </c>
      <c r="G48" s="1">
        <v>48.17</v>
      </c>
      <c r="H48" s="1">
        <f>1+COUNTIFS(A:A,A48,G:G,"&gt;"&amp;G48)</f>
        <v>7</v>
      </c>
      <c r="I48" s="2">
        <f>AVERAGEIF(A:A,A48,G:G)</f>
        <v>50.137272727272723</v>
      </c>
      <c r="J48" s="2">
        <f t="shared" si="16"/>
        <v>-1.9672727272727215</v>
      </c>
      <c r="K48" s="2">
        <f t="shared" si="17"/>
        <v>88.032727272727271</v>
      </c>
      <c r="L48" s="2">
        <f t="shared" si="18"/>
        <v>196.75585321582315</v>
      </c>
      <c r="M48" s="2">
        <f>SUMIF(A:A,A48,L:L)</f>
        <v>3048.570255186622</v>
      </c>
      <c r="N48" s="3">
        <f t="shared" si="19"/>
        <v>6.454037031984966E-2</v>
      </c>
      <c r="O48" s="6">
        <f t="shared" si="20"/>
        <v>15.494178218132191</v>
      </c>
      <c r="P48" s="3">
        <f t="shared" si="21"/>
        <v>6.454037031984966E-2</v>
      </c>
      <c r="Q48" s="3">
        <f>IF(ISNUMBER(P48),SUMIF(A:A,A48,P:P),"")</f>
        <v>0.85403488151835627</v>
      </c>
      <c r="R48" s="3">
        <f t="shared" si="22"/>
        <v>7.557111742919187E-2</v>
      </c>
      <c r="S48" s="7">
        <f t="shared" si="23"/>
        <v>13.232568658746821</v>
      </c>
    </row>
    <row r="49" spans="1:19" x14ac:dyDescent="0.3">
      <c r="A49" s="1">
        <v>11</v>
      </c>
      <c r="B49" s="5">
        <v>0.6875</v>
      </c>
      <c r="C49" s="1" t="s">
        <v>21</v>
      </c>
      <c r="D49" s="1">
        <v>7</v>
      </c>
      <c r="E49" s="1">
        <v>5</v>
      </c>
      <c r="F49" s="1" t="s">
        <v>54</v>
      </c>
      <c r="G49" s="1">
        <v>42.58</v>
      </c>
      <c r="H49" s="1">
        <f>1+COUNTIFS(A:A,A49,G:G,"&gt;"&amp;G49)</f>
        <v>8</v>
      </c>
      <c r="I49" s="2">
        <f>AVERAGEIF(A:A,A49,G:G)</f>
        <v>50.137272727272723</v>
      </c>
      <c r="J49" s="2">
        <f t="shared" si="16"/>
        <v>-7.5572727272727249</v>
      </c>
      <c r="K49" s="2">
        <f t="shared" si="17"/>
        <v>82.442727272727268</v>
      </c>
      <c r="L49" s="2">
        <f t="shared" si="18"/>
        <v>140.69066799412019</v>
      </c>
      <c r="M49" s="2">
        <f>SUMIF(A:A,A49,L:L)</f>
        <v>3048.570255186622</v>
      </c>
      <c r="N49" s="3">
        <f t="shared" si="19"/>
        <v>4.6149721416050372E-2</v>
      </c>
      <c r="O49" s="6">
        <f t="shared" si="20"/>
        <v>21.668603174974116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11</v>
      </c>
      <c r="B50" s="5">
        <v>0.6875</v>
      </c>
      <c r="C50" s="1" t="s">
        <v>21</v>
      </c>
      <c r="D50" s="1">
        <v>7</v>
      </c>
      <c r="E50" s="1">
        <v>13</v>
      </c>
      <c r="F50" s="1" t="s">
        <v>20</v>
      </c>
      <c r="G50" s="1">
        <v>41.98</v>
      </c>
      <c r="H50" s="1">
        <f>1+COUNTIFS(A:A,A50,G:G,"&gt;"&amp;G50)</f>
        <v>9</v>
      </c>
      <c r="I50" s="2">
        <f>AVERAGEIF(A:A,A50,G:G)</f>
        <v>50.137272727272723</v>
      </c>
      <c r="J50" s="2">
        <f t="shared" si="16"/>
        <v>-8.1572727272727263</v>
      </c>
      <c r="K50" s="2">
        <f t="shared" si="17"/>
        <v>81.842727272727274</v>
      </c>
      <c r="L50" s="2">
        <f t="shared" si="18"/>
        <v>135.71588726418477</v>
      </c>
      <c r="M50" s="2">
        <f>SUMIF(A:A,A50,L:L)</f>
        <v>3048.570255186622</v>
      </c>
      <c r="N50" s="3">
        <f t="shared" si="19"/>
        <v>4.4517880810943211E-2</v>
      </c>
      <c r="O50" s="6">
        <f t="shared" si="20"/>
        <v>22.462884166628701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>
        <v>11</v>
      </c>
      <c r="B51" s="5">
        <v>0.6875</v>
      </c>
      <c r="C51" s="1" t="s">
        <v>21</v>
      </c>
      <c r="D51" s="1">
        <v>7</v>
      </c>
      <c r="E51" s="1">
        <v>8</v>
      </c>
      <c r="F51" s="1" t="s">
        <v>57</v>
      </c>
      <c r="G51" s="1">
        <v>35.86</v>
      </c>
      <c r="H51" s="1">
        <f>1+COUNTIFS(A:A,A51,G:G,"&gt;"&amp;G51)</f>
        <v>10</v>
      </c>
      <c r="I51" s="2">
        <f>AVERAGEIF(A:A,A51,G:G)</f>
        <v>50.137272727272723</v>
      </c>
      <c r="J51" s="2">
        <f t="shared" si="16"/>
        <v>-14.277272727272724</v>
      </c>
      <c r="K51" s="2">
        <f t="shared" si="17"/>
        <v>75.722727272727269</v>
      </c>
      <c r="L51" s="2">
        <f t="shared" si="18"/>
        <v>94.00647250762816</v>
      </c>
      <c r="M51" s="2">
        <f>SUMIF(A:A,A51,L:L)</f>
        <v>3048.570255186622</v>
      </c>
      <c r="N51" s="3">
        <f t="shared" si="19"/>
        <v>3.083624933612476E-2</v>
      </c>
      <c r="O51" s="6">
        <f t="shared" si="20"/>
        <v>32.429365487990687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>
        <v>11</v>
      </c>
      <c r="B52" s="5">
        <v>0.6875</v>
      </c>
      <c r="C52" s="1" t="s">
        <v>21</v>
      </c>
      <c r="D52" s="1">
        <v>7</v>
      </c>
      <c r="E52" s="1">
        <v>14</v>
      </c>
      <c r="F52" s="1" t="s">
        <v>61</v>
      </c>
      <c r="G52" s="1">
        <v>32</v>
      </c>
      <c r="H52" s="1">
        <f>1+COUNTIFS(A:A,A52,G:G,"&gt;"&amp;G52)</f>
        <v>11</v>
      </c>
      <c r="I52" s="2">
        <f>AVERAGEIF(A:A,A52,G:G)</f>
        <v>50.137272727272723</v>
      </c>
      <c r="J52" s="2">
        <f t="shared" si="16"/>
        <v>-18.137272727272723</v>
      </c>
      <c r="K52" s="2">
        <f t="shared" si="17"/>
        <v>71.862727272727284</v>
      </c>
      <c r="L52" s="2">
        <f t="shared" si="18"/>
        <v>74.57189073199703</v>
      </c>
      <c r="M52" s="2">
        <f>SUMIF(A:A,A52,L:L)</f>
        <v>3048.570255186622</v>
      </c>
      <c r="N52" s="3">
        <f t="shared" si="19"/>
        <v>2.4461266918525394E-2</v>
      </c>
      <c r="O52" s="6">
        <f t="shared" si="20"/>
        <v>40.880956956594268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/>
      <c r="B53" s="5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3"/>
      <c r="O53" s="6"/>
      <c r="P53" s="3"/>
      <c r="Q53" s="3"/>
      <c r="R53" s="3"/>
      <c r="S53" s="7"/>
    </row>
    <row r="54" spans="1:19" x14ac:dyDescent="0.3">
      <c r="A54" s="1">
        <v>14</v>
      </c>
      <c r="B54" s="5">
        <v>0.70833333333333337</v>
      </c>
      <c r="C54" s="1" t="s">
        <v>21</v>
      </c>
      <c r="D54" s="1">
        <v>8</v>
      </c>
      <c r="E54" s="1">
        <v>12</v>
      </c>
      <c r="F54" s="1" t="s">
        <v>69</v>
      </c>
      <c r="G54" s="1">
        <v>61.95</v>
      </c>
      <c r="H54" s="1">
        <f>1+COUNTIFS(A:A,A54,G:G,"&gt;"&amp;G54)</f>
        <v>1</v>
      </c>
      <c r="I54" s="2">
        <f>AVERAGEIF(A:A,A54,G:G)</f>
        <v>44.265833333333326</v>
      </c>
      <c r="J54" s="2">
        <f t="shared" ref="J54:J62" si="24">G54-I54</f>
        <v>17.684166666666677</v>
      </c>
      <c r="K54" s="2">
        <f t="shared" ref="K54:K62" si="25">90+J54</f>
        <v>107.68416666666667</v>
      </c>
      <c r="L54" s="2">
        <f t="shared" ref="L54:L62" si="26">EXP(0.06*K54)</f>
        <v>639.73242308468957</v>
      </c>
      <c r="M54" s="2">
        <f>SUMIF(A:A,A54,L:L)</f>
        <v>3197.4951774401429</v>
      </c>
      <c r="N54" s="3">
        <f t="shared" ref="N54:N62" si="27">L54/M54</f>
        <v>0.20007299075798696</v>
      </c>
      <c r="O54" s="6">
        <f t="shared" ref="O54:O62" si="28">1/N54</f>
        <v>4.9981758967637155</v>
      </c>
      <c r="P54" s="3">
        <f t="shared" ref="P54:P62" si="29">IF(O54&gt;21,"",N54)</f>
        <v>0.20007299075798696</v>
      </c>
      <c r="Q54" s="3">
        <f>IF(ISNUMBER(P54),SUMIF(A:A,A54,P:P),"")</f>
        <v>0.86336208428817973</v>
      </c>
      <c r="R54" s="3">
        <f t="shared" ref="R54:R62" si="30">IFERROR(P54*(1/Q54),"")</f>
        <v>0.23173705957094712</v>
      </c>
      <c r="S54" s="7">
        <f t="shared" ref="S54:S62" si="31">IFERROR(1/R54,"")</f>
        <v>4.3152355598688628</v>
      </c>
    </row>
    <row r="55" spans="1:19" x14ac:dyDescent="0.3">
      <c r="A55" s="1">
        <v>14</v>
      </c>
      <c r="B55" s="5">
        <v>0.70833333333333337</v>
      </c>
      <c r="C55" s="1" t="s">
        <v>21</v>
      </c>
      <c r="D55" s="1">
        <v>8</v>
      </c>
      <c r="E55" s="1">
        <v>13</v>
      </c>
      <c r="F55" s="1" t="s">
        <v>70</v>
      </c>
      <c r="G55" s="1">
        <v>56.51</v>
      </c>
      <c r="H55" s="1">
        <f>1+COUNTIFS(A:A,A55,G:G,"&gt;"&amp;G55)</f>
        <v>2</v>
      </c>
      <c r="I55" s="2">
        <f>AVERAGEIF(A:A,A55,G:G)</f>
        <v>44.265833333333326</v>
      </c>
      <c r="J55" s="2">
        <f t="shared" si="24"/>
        <v>12.244166666666672</v>
      </c>
      <c r="K55" s="2">
        <f t="shared" si="25"/>
        <v>102.24416666666667</v>
      </c>
      <c r="L55" s="2">
        <f t="shared" si="26"/>
        <v>461.57751361421913</v>
      </c>
      <c r="M55" s="2">
        <f>SUMIF(A:A,A55,L:L)</f>
        <v>3197.4951774401429</v>
      </c>
      <c r="N55" s="3">
        <f t="shared" si="27"/>
        <v>0.14435596865661257</v>
      </c>
      <c r="O55" s="6">
        <f t="shared" si="28"/>
        <v>6.9273200776252946</v>
      </c>
      <c r="P55" s="3">
        <f t="shared" si="29"/>
        <v>0.14435596865661257</v>
      </c>
      <c r="Q55" s="3">
        <f>IF(ISNUMBER(P55),SUMIF(A:A,A55,P:P),"")</f>
        <v>0.86336208428817973</v>
      </c>
      <c r="R55" s="3">
        <f t="shared" si="30"/>
        <v>0.16720211749353162</v>
      </c>
      <c r="S55" s="7">
        <f t="shared" si="31"/>
        <v>5.9807855007499295</v>
      </c>
    </row>
    <row r="56" spans="1:19" x14ac:dyDescent="0.3">
      <c r="A56" s="1">
        <v>14</v>
      </c>
      <c r="B56" s="5">
        <v>0.70833333333333337</v>
      </c>
      <c r="C56" s="1" t="s">
        <v>21</v>
      </c>
      <c r="D56" s="1">
        <v>8</v>
      </c>
      <c r="E56" s="1">
        <v>5</v>
      </c>
      <c r="F56" s="1" t="s">
        <v>63</v>
      </c>
      <c r="G56" s="1">
        <v>56.01</v>
      </c>
      <c r="H56" s="1">
        <f>1+COUNTIFS(A:A,A56,G:G,"&gt;"&amp;G56)</f>
        <v>3</v>
      </c>
      <c r="I56" s="2">
        <f>AVERAGEIF(A:A,A56,G:G)</f>
        <v>44.265833333333326</v>
      </c>
      <c r="J56" s="2">
        <f t="shared" si="24"/>
        <v>11.744166666666672</v>
      </c>
      <c r="K56" s="2">
        <f t="shared" si="25"/>
        <v>101.74416666666667</v>
      </c>
      <c r="L56" s="2">
        <f t="shared" si="26"/>
        <v>447.93583647334492</v>
      </c>
      <c r="M56" s="2">
        <f>SUMIF(A:A,A56,L:L)</f>
        <v>3197.4951774401429</v>
      </c>
      <c r="N56" s="3">
        <f t="shared" si="27"/>
        <v>0.14008960502387818</v>
      </c>
      <c r="O56" s="6">
        <f t="shared" si="28"/>
        <v>7.1382883821362091</v>
      </c>
      <c r="P56" s="3">
        <f t="shared" si="29"/>
        <v>0.14008960502387818</v>
      </c>
      <c r="Q56" s="3">
        <f>IF(ISNUMBER(P56),SUMIF(A:A,A56,P:P),"")</f>
        <v>0.86336208428817973</v>
      </c>
      <c r="R56" s="3">
        <f t="shared" si="30"/>
        <v>0.16226054812145072</v>
      </c>
      <c r="S56" s="7">
        <f t="shared" si="31"/>
        <v>6.1629275358512166</v>
      </c>
    </row>
    <row r="57" spans="1:19" x14ac:dyDescent="0.3">
      <c r="A57" s="1">
        <v>14</v>
      </c>
      <c r="B57" s="5">
        <v>0.70833333333333337</v>
      </c>
      <c r="C57" s="1" t="s">
        <v>21</v>
      </c>
      <c r="D57" s="1">
        <v>8</v>
      </c>
      <c r="E57" s="1">
        <v>9</v>
      </c>
      <c r="F57" s="1" t="s">
        <v>66</v>
      </c>
      <c r="G57" s="1">
        <v>50.3</v>
      </c>
      <c r="H57" s="1">
        <f>1+COUNTIFS(A:A,A57,G:G,"&gt;"&amp;G57)</f>
        <v>4</v>
      </c>
      <c r="I57" s="2">
        <f>AVERAGEIF(A:A,A57,G:G)</f>
        <v>44.265833333333326</v>
      </c>
      <c r="J57" s="2">
        <f t="shared" si="24"/>
        <v>6.0341666666666711</v>
      </c>
      <c r="K57" s="2">
        <f t="shared" si="25"/>
        <v>96.034166666666664</v>
      </c>
      <c r="L57" s="2">
        <f t="shared" si="26"/>
        <v>317.9995602762076</v>
      </c>
      <c r="M57" s="2">
        <f>SUMIF(A:A,A57,L:L)</f>
        <v>3197.4951774401429</v>
      </c>
      <c r="N57" s="3">
        <f t="shared" si="27"/>
        <v>9.9452709896123231E-2</v>
      </c>
      <c r="O57" s="6">
        <f t="shared" si="28"/>
        <v>10.055030185145121</v>
      </c>
      <c r="P57" s="3">
        <f t="shared" si="29"/>
        <v>9.9452709896123231E-2</v>
      </c>
      <c r="Q57" s="3">
        <f>IF(ISNUMBER(P57),SUMIF(A:A,A57,P:P),"")</f>
        <v>0.86336208428817973</v>
      </c>
      <c r="R57" s="3">
        <f t="shared" si="30"/>
        <v>0.11519235290268681</v>
      </c>
      <c r="S57" s="7">
        <f t="shared" si="31"/>
        <v>8.6811318182274526</v>
      </c>
    </row>
    <row r="58" spans="1:19" x14ac:dyDescent="0.3">
      <c r="A58" s="1">
        <v>14</v>
      </c>
      <c r="B58" s="5">
        <v>0.70833333333333337</v>
      </c>
      <c r="C58" s="1" t="s">
        <v>21</v>
      </c>
      <c r="D58" s="1">
        <v>8</v>
      </c>
      <c r="E58" s="1">
        <v>17</v>
      </c>
      <c r="F58" s="1" t="s">
        <v>72</v>
      </c>
      <c r="G58" s="1">
        <v>46.06</v>
      </c>
      <c r="H58" s="1">
        <f>1+COUNTIFS(A:A,A58,G:G,"&gt;"&amp;G58)</f>
        <v>5</v>
      </c>
      <c r="I58" s="2">
        <f>AVERAGEIF(A:A,A58,G:G)</f>
        <v>44.265833333333326</v>
      </c>
      <c r="J58" s="2">
        <f t="shared" si="24"/>
        <v>1.7941666666666762</v>
      </c>
      <c r="K58" s="2">
        <f t="shared" si="25"/>
        <v>91.794166666666683</v>
      </c>
      <c r="L58" s="2">
        <f t="shared" si="26"/>
        <v>246.57100383079583</v>
      </c>
      <c r="M58" s="2">
        <f>SUMIF(A:A,A58,L:L)</f>
        <v>3197.4951774401429</v>
      </c>
      <c r="N58" s="3">
        <f t="shared" si="27"/>
        <v>7.7113800067775601E-2</v>
      </c>
      <c r="O58" s="6">
        <f t="shared" si="28"/>
        <v>12.967847507464246</v>
      </c>
      <c r="P58" s="3">
        <f t="shared" si="29"/>
        <v>7.7113800067775601E-2</v>
      </c>
      <c r="Q58" s="3">
        <f>IF(ISNUMBER(P58),SUMIF(A:A,A58,P:P),"")</f>
        <v>0.86336208428817973</v>
      </c>
      <c r="R58" s="3">
        <f t="shared" si="30"/>
        <v>8.9318029446884953E-2</v>
      </c>
      <c r="S58" s="7">
        <f t="shared" si="31"/>
        <v>11.195947852775607</v>
      </c>
    </row>
    <row r="59" spans="1:19" x14ac:dyDescent="0.3">
      <c r="A59" s="1">
        <v>14</v>
      </c>
      <c r="B59" s="5">
        <v>0.70833333333333337</v>
      </c>
      <c r="C59" s="1" t="s">
        <v>21</v>
      </c>
      <c r="D59" s="1">
        <v>8</v>
      </c>
      <c r="E59" s="1">
        <v>18</v>
      </c>
      <c r="F59" s="1" t="s">
        <v>73</v>
      </c>
      <c r="G59" s="1">
        <v>44.43</v>
      </c>
      <c r="H59" s="1">
        <f>1+COUNTIFS(A:A,A59,G:G,"&gt;"&amp;G59)</f>
        <v>6</v>
      </c>
      <c r="I59" s="2">
        <f>AVERAGEIF(A:A,A59,G:G)</f>
        <v>44.265833333333326</v>
      </c>
      <c r="J59" s="2">
        <f t="shared" si="24"/>
        <v>0.16416666666667368</v>
      </c>
      <c r="K59" s="2">
        <f t="shared" si="25"/>
        <v>90.164166666666674</v>
      </c>
      <c r="L59" s="2">
        <f t="shared" si="26"/>
        <v>223.59804545812364</v>
      </c>
      <c r="M59" s="2">
        <f>SUMIF(A:A,A59,L:L)</f>
        <v>3197.4951774401429</v>
      </c>
      <c r="N59" s="3">
        <f t="shared" si="27"/>
        <v>6.9929126722602972E-2</v>
      </c>
      <c r="O59" s="6">
        <f t="shared" si="28"/>
        <v>14.300192879096446</v>
      </c>
      <c r="P59" s="3">
        <f t="shared" si="29"/>
        <v>6.9929126722602972E-2</v>
      </c>
      <c r="Q59" s="3">
        <f>IF(ISNUMBER(P59),SUMIF(A:A,A59,P:P),"")</f>
        <v>0.86336208428817973</v>
      </c>
      <c r="R59" s="3">
        <f t="shared" si="30"/>
        <v>8.0996291121885181E-2</v>
      </c>
      <c r="S59" s="7">
        <f t="shared" si="31"/>
        <v>12.346244329819692</v>
      </c>
    </row>
    <row r="60" spans="1:19" x14ac:dyDescent="0.3">
      <c r="A60" s="1">
        <v>14</v>
      </c>
      <c r="B60" s="5">
        <v>0.70833333333333337</v>
      </c>
      <c r="C60" s="1" t="s">
        <v>21</v>
      </c>
      <c r="D60" s="1">
        <v>8</v>
      </c>
      <c r="E60" s="1">
        <v>14</v>
      </c>
      <c r="F60" s="1" t="s">
        <v>71</v>
      </c>
      <c r="G60" s="1">
        <v>43.56</v>
      </c>
      <c r="H60" s="1">
        <f>1+COUNTIFS(A:A,A60,G:G,"&gt;"&amp;G60)</f>
        <v>7</v>
      </c>
      <c r="I60" s="2">
        <f>AVERAGEIF(A:A,A60,G:G)</f>
        <v>44.265833333333326</v>
      </c>
      <c r="J60" s="2">
        <f t="shared" si="24"/>
        <v>-0.70583333333332376</v>
      </c>
      <c r="K60" s="2">
        <f t="shared" si="25"/>
        <v>89.294166666666683</v>
      </c>
      <c r="L60" s="2">
        <f t="shared" si="26"/>
        <v>212.22562975229937</v>
      </c>
      <c r="M60" s="2">
        <f>SUMIF(A:A,A60,L:L)</f>
        <v>3197.4951774401429</v>
      </c>
      <c r="N60" s="3">
        <f t="shared" si="27"/>
        <v>6.6372462810781588E-2</v>
      </c>
      <c r="O60" s="6">
        <f t="shared" si="28"/>
        <v>15.066489288650583</v>
      </c>
      <c r="P60" s="3">
        <f t="shared" si="29"/>
        <v>6.6372462810781588E-2</v>
      </c>
      <c r="Q60" s="3">
        <f>IF(ISNUMBER(P60),SUMIF(A:A,A60,P:P),"")</f>
        <v>0.86336208428817973</v>
      </c>
      <c r="R60" s="3">
        <f t="shared" si="30"/>
        <v>7.6876740383502035E-2</v>
      </c>
      <c r="S60" s="7">
        <f t="shared" si="31"/>
        <v>13.007835595154901</v>
      </c>
    </row>
    <row r="61" spans="1:19" x14ac:dyDescent="0.3">
      <c r="A61" s="1">
        <v>14</v>
      </c>
      <c r="B61" s="5">
        <v>0.70833333333333337</v>
      </c>
      <c r="C61" s="1" t="s">
        <v>21</v>
      </c>
      <c r="D61" s="1">
        <v>8</v>
      </c>
      <c r="E61" s="1">
        <v>7</v>
      </c>
      <c r="F61" s="1" t="s">
        <v>65</v>
      </c>
      <c r="G61" s="1">
        <v>43.46</v>
      </c>
      <c r="H61" s="1">
        <f>1+COUNTIFS(A:A,A61,G:G,"&gt;"&amp;G61)</f>
        <v>8</v>
      </c>
      <c r="I61" s="2">
        <f>AVERAGEIF(A:A,A61,G:G)</f>
        <v>44.265833333333326</v>
      </c>
      <c r="J61" s="2">
        <f t="shared" si="24"/>
        <v>-0.80583333333332519</v>
      </c>
      <c r="K61" s="2">
        <f t="shared" si="25"/>
        <v>89.194166666666675</v>
      </c>
      <c r="L61" s="2">
        <f t="shared" si="26"/>
        <v>210.95608840644485</v>
      </c>
      <c r="M61" s="2">
        <f>SUMIF(A:A,A61,L:L)</f>
        <v>3197.4951774401429</v>
      </c>
      <c r="N61" s="3">
        <f t="shared" si="27"/>
        <v>6.5975420352418643E-2</v>
      </c>
      <c r="O61" s="6">
        <f t="shared" si="28"/>
        <v>15.157159964397867</v>
      </c>
      <c r="P61" s="3">
        <f t="shared" si="29"/>
        <v>6.5975420352418643E-2</v>
      </c>
      <c r="Q61" s="3">
        <f>IF(ISNUMBER(P61),SUMIF(A:A,A61,P:P),"")</f>
        <v>0.86336208428817973</v>
      </c>
      <c r="R61" s="3">
        <f t="shared" si="30"/>
        <v>7.6416860959111627E-2</v>
      </c>
      <c r="S61" s="7">
        <f t="shared" si="31"/>
        <v>13.086117218751893</v>
      </c>
    </row>
    <row r="62" spans="1:19" x14ac:dyDescent="0.3">
      <c r="A62" s="1">
        <v>14</v>
      </c>
      <c r="B62" s="5">
        <v>0.70833333333333337</v>
      </c>
      <c r="C62" s="1" t="s">
        <v>21</v>
      </c>
      <c r="D62" s="1">
        <v>8</v>
      </c>
      <c r="E62" s="1">
        <v>10</v>
      </c>
      <c r="F62" s="1" t="s">
        <v>67</v>
      </c>
      <c r="G62" s="1">
        <v>35.18</v>
      </c>
      <c r="H62" s="1">
        <f>1+COUNTIFS(A:A,A62,G:G,"&gt;"&amp;G62)</f>
        <v>9</v>
      </c>
      <c r="I62" s="2">
        <f>AVERAGEIF(A:A,A62,G:G)</f>
        <v>44.265833333333326</v>
      </c>
      <c r="J62" s="2">
        <f t="shared" si="24"/>
        <v>-9.0858333333333263</v>
      </c>
      <c r="K62" s="2">
        <f t="shared" si="25"/>
        <v>80.914166666666674</v>
      </c>
      <c r="L62" s="2">
        <f t="shared" si="26"/>
        <v>128.36143555524845</v>
      </c>
      <c r="M62" s="2">
        <f>SUMIF(A:A,A62,L:L)</f>
        <v>3197.4951774401429</v>
      </c>
      <c r="N62" s="3">
        <f t="shared" si="27"/>
        <v>4.0144371901136781E-2</v>
      </c>
      <c r="O62" s="6">
        <f t="shared" si="28"/>
        <v>24.910092066272501</v>
      </c>
      <c r="P62" s="3" t="str">
        <f t="shared" si="29"/>
        <v/>
      </c>
      <c r="Q62" s="3" t="str">
        <f>IF(ISNUMBER(P62),SUMIF(A:A,A62,P:P),"")</f>
        <v/>
      </c>
      <c r="R62" s="3" t="str">
        <f t="shared" si="30"/>
        <v/>
      </c>
      <c r="S62" s="7" t="str">
        <f t="shared" si="31"/>
        <v/>
      </c>
    </row>
    <row r="63" spans="1:19" x14ac:dyDescent="0.3">
      <c r="A63" s="1">
        <v>14</v>
      </c>
      <c r="B63" s="5">
        <v>0.70833333333333337</v>
      </c>
      <c r="C63" s="1" t="s">
        <v>21</v>
      </c>
      <c r="D63" s="1">
        <v>8</v>
      </c>
      <c r="E63" s="1">
        <v>6</v>
      </c>
      <c r="F63" s="1" t="s">
        <v>64</v>
      </c>
      <c r="G63" s="1">
        <v>34.81</v>
      </c>
      <c r="H63" s="1">
        <f>1+COUNTIFS(A:A,A63,G:G,"&gt;"&amp;G63)</f>
        <v>10</v>
      </c>
      <c r="I63" s="2">
        <f>AVERAGEIF(A:A,A63,G:G)</f>
        <v>44.265833333333326</v>
      </c>
      <c r="J63" s="2">
        <f t="shared" ref="J63:J65" si="32">G63-I63</f>
        <v>-9.4558333333333238</v>
      </c>
      <c r="K63" s="2">
        <f t="shared" ref="K63:K65" si="33">90+J63</f>
        <v>80.544166666666683</v>
      </c>
      <c r="L63" s="2">
        <f t="shared" ref="L63:L65" si="34">EXP(0.06*K63)</f>
        <v>125.54320973609832</v>
      </c>
      <c r="M63" s="2">
        <f>SUMIF(A:A,A63,L:L)</f>
        <v>3197.4951774401429</v>
      </c>
      <c r="N63" s="3">
        <f t="shared" ref="N63:N65" si="35">L63/M63</f>
        <v>3.9262986421954811E-2</v>
      </c>
      <c r="O63" s="6">
        <f t="shared" ref="O63:O65" si="36">1/N63</f>
        <v>25.469280132008166</v>
      </c>
      <c r="P63" s="3" t="str">
        <f t="shared" ref="P63:P65" si="37">IF(O63&gt;21,"",N63)</f>
        <v/>
      </c>
      <c r="Q63" s="3" t="str">
        <f>IF(ISNUMBER(P63),SUMIF(A:A,A63,P:P),"")</f>
        <v/>
      </c>
      <c r="R63" s="3" t="str">
        <f t="shared" ref="R63:R65" si="38">IFERROR(P63*(1/Q63),"")</f>
        <v/>
      </c>
      <c r="S63" s="7" t="str">
        <f t="shared" ref="S63:S65" si="39">IFERROR(1/R63,"")</f>
        <v/>
      </c>
    </row>
    <row r="64" spans="1:19" x14ac:dyDescent="0.3">
      <c r="A64" s="1">
        <v>14</v>
      </c>
      <c r="B64" s="5">
        <v>0.70833333333333337</v>
      </c>
      <c r="C64" s="1" t="s">
        <v>21</v>
      </c>
      <c r="D64" s="1">
        <v>8</v>
      </c>
      <c r="E64" s="1">
        <v>2</v>
      </c>
      <c r="F64" s="1" t="s">
        <v>62</v>
      </c>
      <c r="G64" s="1">
        <v>31.07</v>
      </c>
      <c r="H64" s="1">
        <f>1+COUNTIFS(A:A,A64,G:G,"&gt;"&amp;G64)</f>
        <v>11</v>
      </c>
      <c r="I64" s="2">
        <f>AVERAGEIF(A:A,A64,G:G)</f>
        <v>44.265833333333326</v>
      </c>
      <c r="J64" s="2">
        <f t="shared" si="32"/>
        <v>-13.195833333333326</v>
      </c>
      <c r="K64" s="2">
        <f t="shared" si="33"/>
        <v>76.804166666666674</v>
      </c>
      <c r="L64" s="2">
        <f t="shared" si="34"/>
        <v>100.30845615116368</v>
      </c>
      <c r="M64" s="2">
        <f>SUMIF(A:A,A64,L:L)</f>
        <v>3197.4951774401429</v>
      </c>
      <c r="N64" s="3">
        <f t="shared" si="35"/>
        <v>3.1370948378245507E-2</v>
      </c>
      <c r="O64" s="6">
        <f t="shared" si="36"/>
        <v>31.876626359611745</v>
      </c>
      <c r="P64" s="3" t="str">
        <f t="shared" si="37"/>
        <v/>
      </c>
      <c r="Q64" s="3" t="str">
        <f>IF(ISNUMBER(P64),SUMIF(A:A,A64,P:P),"")</f>
        <v/>
      </c>
      <c r="R64" s="3" t="str">
        <f t="shared" si="38"/>
        <v/>
      </c>
      <c r="S64" s="7" t="str">
        <f t="shared" si="39"/>
        <v/>
      </c>
    </row>
    <row r="65" spans="1:19" x14ac:dyDescent="0.3">
      <c r="A65" s="1">
        <v>14</v>
      </c>
      <c r="B65" s="5">
        <v>0.70833333333333337</v>
      </c>
      <c r="C65" s="1" t="s">
        <v>21</v>
      </c>
      <c r="D65" s="1">
        <v>8</v>
      </c>
      <c r="E65" s="1">
        <v>11</v>
      </c>
      <c r="F65" s="1" t="s">
        <v>68</v>
      </c>
      <c r="G65" s="1">
        <v>27.85</v>
      </c>
      <c r="H65" s="1">
        <f>1+COUNTIFS(A:A,A65,G:G,"&gt;"&amp;G65)</f>
        <v>12</v>
      </c>
      <c r="I65" s="2">
        <f>AVERAGEIF(A:A,A65,G:G)</f>
        <v>44.265833333333326</v>
      </c>
      <c r="J65" s="2">
        <f t="shared" si="32"/>
        <v>-16.415833333333325</v>
      </c>
      <c r="K65" s="2">
        <f t="shared" si="33"/>
        <v>73.584166666666675</v>
      </c>
      <c r="L65" s="2">
        <f t="shared" si="34"/>
        <v>82.685975101507537</v>
      </c>
      <c r="M65" s="2">
        <f>SUMIF(A:A,A65,L:L)</f>
        <v>3197.4951774401429</v>
      </c>
      <c r="N65" s="3">
        <f t="shared" si="35"/>
        <v>2.5859609010483151E-2</v>
      </c>
      <c r="O65" s="6">
        <f t="shared" si="36"/>
        <v>38.670344922640282</v>
      </c>
      <c r="P65" s="3" t="str">
        <f t="shared" si="37"/>
        <v/>
      </c>
      <c r="Q65" s="3" t="str">
        <f>IF(ISNUMBER(P65),SUMIF(A:A,A65,P:P),"")</f>
        <v/>
      </c>
      <c r="R65" s="3" t="str">
        <f t="shared" si="38"/>
        <v/>
      </c>
      <c r="S65" s="7" t="str">
        <f t="shared" si="39"/>
        <v/>
      </c>
    </row>
  </sheetData>
  <autoFilter ref="A7:S24" xr:uid="{00000000-0009-0000-0000-000000000000}"/>
  <sortState xmlns:xlrd2="http://schemas.microsoft.com/office/spreadsheetml/2017/richdata2" ref="A8:T65">
    <sortCondition ref="B8:B65"/>
    <sortCondition ref="H8:H6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2:G1048576 G7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1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04102022 -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2022-10-03T21:52:13Z</cp:lastPrinted>
  <dcterms:created xsi:type="dcterms:W3CDTF">2016-03-11T05:58:01Z</dcterms:created>
  <dcterms:modified xsi:type="dcterms:W3CDTF">2022-10-03T21:52:23Z</dcterms:modified>
</cp:coreProperties>
</file>