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2FEA6078-4F9E-4FF8-8529-4A3E3BDD51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906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09062022 - PREMIUM'!$A$7:$S$7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" l="1"/>
  <c r="I38" i="1"/>
  <c r="J38" i="1" s="1"/>
  <c r="K38" i="1" s="1"/>
  <c r="L38" i="1" s="1"/>
  <c r="H35" i="1"/>
  <c r="I35" i="1"/>
  <c r="J35" i="1" s="1"/>
  <c r="K35" i="1" s="1"/>
  <c r="L35" i="1" s="1"/>
  <c r="H37" i="1"/>
  <c r="I37" i="1"/>
  <c r="J37" i="1" s="1"/>
  <c r="K37" i="1" s="1"/>
  <c r="L37" i="1" s="1"/>
  <c r="H36" i="1"/>
  <c r="I36" i="1"/>
  <c r="J36" i="1" s="1"/>
  <c r="K36" i="1" s="1"/>
  <c r="L36" i="1" s="1"/>
  <c r="H43" i="1"/>
  <c r="I43" i="1"/>
  <c r="J43" i="1" s="1"/>
  <c r="K43" i="1" s="1"/>
  <c r="L43" i="1" s="1"/>
  <c r="H39" i="1"/>
  <c r="I39" i="1"/>
  <c r="J39" i="1"/>
  <c r="K39" i="1" s="1"/>
  <c r="L39" i="1" s="1"/>
  <c r="H40" i="1"/>
  <c r="I40" i="1"/>
  <c r="J40" i="1" s="1"/>
  <c r="K40" i="1" s="1"/>
  <c r="L40" i="1" s="1"/>
  <c r="H41" i="1"/>
  <c r="I41" i="1"/>
  <c r="J41" i="1" s="1"/>
  <c r="K41" i="1" s="1"/>
  <c r="L41" i="1" s="1"/>
  <c r="H42" i="1"/>
  <c r="I42" i="1"/>
  <c r="J42" i="1" s="1"/>
  <c r="K42" i="1" s="1"/>
  <c r="L42" i="1" s="1"/>
  <c r="H25" i="1"/>
  <c r="I25" i="1"/>
  <c r="J25" i="1" s="1"/>
  <c r="K25" i="1" s="1"/>
  <c r="L25" i="1" s="1"/>
  <c r="H26" i="1"/>
  <c r="I26" i="1"/>
  <c r="J26" i="1" s="1"/>
  <c r="K26" i="1" s="1"/>
  <c r="L26" i="1" s="1"/>
  <c r="H21" i="1"/>
  <c r="I21" i="1"/>
  <c r="J21" i="1" s="1"/>
  <c r="K21" i="1" s="1"/>
  <c r="L21" i="1" s="1"/>
  <c r="H30" i="1"/>
  <c r="I30" i="1"/>
  <c r="J30" i="1" s="1"/>
  <c r="K30" i="1" s="1"/>
  <c r="L30" i="1" s="1"/>
  <c r="H29" i="1"/>
  <c r="I29" i="1"/>
  <c r="J29" i="1" s="1"/>
  <c r="K29" i="1" s="1"/>
  <c r="L29" i="1" s="1"/>
  <c r="H28" i="1"/>
  <c r="I28" i="1"/>
  <c r="J28" i="1" s="1"/>
  <c r="K28" i="1" s="1"/>
  <c r="L28" i="1" s="1"/>
  <c r="H31" i="1"/>
  <c r="I31" i="1"/>
  <c r="J31" i="1" s="1"/>
  <c r="K31" i="1" s="1"/>
  <c r="L31" i="1" s="1"/>
  <c r="H32" i="1"/>
  <c r="I32" i="1"/>
  <c r="J32" i="1" s="1"/>
  <c r="K32" i="1" s="1"/>
  <c r="L32" i="1" s="1"/>
  <c r="H33" i="1"/>
  <c r="I33" i="1"/>
  <c r="J33" i="1" s="1"/>
  <c r="K33" i="1" s="1"/>
  <c r="L33" i="1" s="1"/>
  <c r="H34" i="1"/>
  <c r="I34" i="1"/>
  <c r="J34" i="1" s="1"/>
  <c r="K34" i="1" s="1"/>
  <c r="L34" i="1" s="1"/>
  <c r="H20" i="1"/>
  <c r="I20" i="1"/>
  <c r="J20" i="1" s="1"/>
  <c r="K20" i="1" s="1"/>
  <c r="L20" i="1" s="1"/>
  <c r="H22" i="1"/>
  <c r="I22" i="1"/>
  <c r="J22" i="1" s="1"/>
  <c r="K22" i="1" s="1"/>
  <c r="L22" i="1" s="1"/>
  <c r="H23" i="1"/>
  <c r="I23" i="1"/>
  <c r="J23" i="1" s="1"/>
  <c r="K23" i="1" s="1"/>
  <c r="L23" i="1" s="1"/>
  <c r="H27" i="1"/>
  <c r="I27" i="1"/>
  <c r="J27" i="1" s="1"/>
  <c r="K27" i="1" s="1"/>
  <c r="L27" i="1" s="1"/>
  <c r="H24" i="1"/>
  <c r="I24" i="1"/>
  <c r="J24" i="1" s="1"/>
  <c r="K24" i="1" s="1"/>
  <c r="L24" i="1" s="1"/>
  <c r="H13" i="1"/>
  <c r="I13" i="1"/>
  <c r="J13" i="1" s="1"/>
  <c r="K13" i="1" s="1"/>
  <c r="L13" i="1" s="1"/>
  <c r="H15" i="1"/>
  <c r="I15" i="1"/>
  <c r="J15" i="1" s="1"/>
  <c r="K15" i="1" s="1"/>
  <c r="L15" i="1" s="1"/>
  <c r="H18" i="1"/>
  <c r="I18" i="1"/>
  <c r="J18" i="1" s="1"/>
  <c r="K18" i="1" s="1"/>
  <c r="L18" i="1" s="1"/>
  <c r="H14" i="1"/>
  <c r="I14" i="1"/>
  <c r="J14" i="1" s="1"/>
  <c r="K14" i="1" s="1"/>
  <c r="L14" i="1" s="1"/>
  <c r="H16" i="1"/>
  <c r="I16" i="1"/>
  <c r="J16" i="1" s="1"/>
  <c r="K16" i="1" s="1"/>
  <c r="L16" i="1" s="1"/>
  <c r="H19" i="1"/>
  <c r="I19" i="1"/>
  <c r="J19" i="1" s="1"/>
  <c r="K19" i="1" s="1"/>
  <c r="L19" i="1" s="1"/>
  <c r="H12" i="1"/>
  <c r="I12" i="1"/>
  <c r="J12" i="1" s="1"/>
  <c r="K12" i="1" s="1"/>
  <c r="L12" i="1" s="1"/>
  <c r="H17" i="1"/>
  <c r="I17" i="1"/>
  <c r="J17" i="1" s="1"/>
  <c r="K17" i="1" s="1"/>
  <c r="L17" i="1" s="1"/>
  <c r="H8" i="1"/>
  <c r="I8" i="1"/>
  <c r="J8" i="1" s="1"/>
  <c r="K8" i="1" s="1"/>
  <c r="L8" i="1" s="1"/>
  <c r="H9" i="1"/>
  <c r="I9" i="1"/>
  <c r="J9" i="1" s="1"/>
  <c r="K9" i="1" s="1"/>
  <c r="L9" i="1" s="1"/>
  <c r="H11" i="1"/>
  <c r="I11" i="1"/>
  <c r="J11" i="1" s="1"/>
  <c r="K11" i="1" s="1"/>
  <c r="L11" i="1" s="1"/>
  <c r="H10" i="1"/>
  <c r="I10" i="1"/>
  <c r="J10" i="1" s="1"/>
  <c r="K10" i="1" s="1"/>
  <c r="L10" i="1" s="1"/>
  <c r="M39" i="1" l="1"/>
  <c r="N39" i="1" s="1"/>
  <c r="O39" i="1" s="1"/>
  <c r="P39" i="1" s="1"/>
  <c r="M42" i="1"/>
  <c r="N42" i="1" s="1"/>
  <c r="O42" i="1" s="1"/>
  <c r="P42" i="1" s="1"/>
  <c r="M41" i="1"/>
  <c r="N41" i="1" s="1"/>
  <c r="O41" i="1" s="1"/>
  <c r="P41" i="1" s="1"/>
  <c r="M40" i="1"/>
  <c r="N40" i="1" s="1"/>
  <c r="O40" i="1" s="1"/>
  <c r="P40" i="1" s="1"/>
  <c r="M43" i="1"/>
  <c r="N43" i="1" s="1"/>
  <c r="O43" i="1" s="1"/>
  <c r="P43" i="1" s="1"/>
  <c r="M38" i="1"/>
  <c r="N38" i="1" s="1"/>
  <c r="O38" i="1" s="1"/>
  <c r="P38" i="1" s="1"/>
  <c r="M36" i="1"/>
  <c r="N36" i="1" s="1"/>
  <c r="O36" i="1" s="1"/>
  <c r="P36" i="1" s="1"/>
  <c r="M35" i="1"/>
  <c r="N35" i="1" s="1"/>
  <c r="O35" i="1" s="1"/>
  <c r="P35" i="1" s="1"/>
  <c r="M37" i="1"/>
  <c r="N37" i="1" s="1"/>
  <c r="O37" i="1" s="1"/>
  <c r="P37" i="1" s="1"/>
  <c r="M21" i="1"/>
  <c r="N21" i="1" s="1"/>
  <c r="O21" i="1" s="1"/>
  <c r="P21" i="1" s="1"/>
  <c r="M33" i="1"/>
  <c r="N33" i="1" s="1"/>
  <c r="O33" i="1" s="1"/>
  <c r="P33" i="1" s="1"/>
  <c r="M32" i="1"/>
  <c r="N32" i="1" s="1"/>
  <c r="O32" i="1" s="1"/>
  <c r="P32" i="1" s="1"/>
  <c r="M31" i="1"/>
  <c r="N31" i="1" s="1"/>
  <c r="O31" i="1" s="1"/>
  <c r="P31" i="1" s="1"/>
  <c r="M25" i="1"/>
  <c r="N25" i="1" s="1"/>
  <c r="O25" i="1" s="1"/>
  <c r="P25" i="1" s="1"/>
  <c r="M26" i="1"/>
  <c r="N26" i="1" s="1"/>
  <c r="O26" i="1" s="1"/>
  <c r="P26" i="1" s="1"/>
  <c r="M28" i="1"/>
  <c r="N28" i="1" s="1"/>
  <c r="O28" i="1" s="1"/>
  <c r="P28" i="1" s="1"/>
  <c r="M29" i="1"/>
  <c r="N29" i="1" s="1"/>
  <c r="O29" i="1" s="1"/>
  <c r="P29" i="1" s="1"/>
  <c r="M30" i="1"/>
  <c r="N30" i="1" s="1"/>
  <c r="O30" i="1" s="1"/>
  <c r="P30" i="1" s="1"/>
  <c r="M34" i="1"/>
  <c r="N34" i="1" s="1"/>
  <c r="O34" i="1" s="1"/>
  <c r="P34" i="1" s="1"/>
  <c r="M22" i="1"/>
  <c r="N22" i="1" s="1"/>
  <c r="O22" i="1" s="1"/>
  <c r="P22" i="1" s="1"/>
  <c r="M27" i="1"/>
  <c r="N27" i="1" s="1"/>
  <c r="O27" i="1" s="1"/>
  <c r="P27" i="1" s="1"/>
  <c r="M24" i="1"/>
  <c r="N24" i="1" s="1"/>
  <c r="O24" i="1" s="1"/>
  <c r="P24" i="1" s="1"/>
  <c r="M20" i="1"/>
  <c r="N20" i="1" s="1"/>
  <c r="O20" i="1" s="1"/>
  <c r="P20" i="1" s="1"/>
  <c r="M23" i="1"/>
  <c r="N23" i="1" s="1"/>
  <c r="O23" i="1" s="1"/>
  <c r="P23" i="1" s="1"/>
  <c r="M18" i="1"/>
  <c r="N18" i="1" s="1"/>
  <c r="O18" i="1" s="1"/>
  <c r="P18" i="1" s="1"/>
  <c r="M15" i="1"/>
  <c r="N15" i="1" s="1"/>
  <c r="O15" i="1" s="1"/>
  <c r="P15" i="1" s="1"/>
  <c r="M13" i="1"/>
  <c r="N13" i="1" s="1"/>
  <c r="O13" i="1" s="1"/>
  <c r="P13" i="1" s="1"/>
  <c r="M17" i="1"/>
  <c r="N17" i="1" s="1"/>
  <c r="O17" i="1" s="1"/>
  <c r="P17" i="1" s="1"/>
  <c r="M14" i="1"/>
  <c r="N14" i="1" s="1"/>
  <c r="O14" i="1" s="1"/>
  <c r="P14" i="1" s="1"/>
  <c r="M16" i="1"/>
  <c r="N16" i="1" s="1"/>
  <c r="O16" i="1" s="1"/>
  <c r="P16" i="1" s="1"/>
  <c r="M12" i="1"/>
  <c r="N12" i="1" s="1"/>
  <c r="O12" i="1" s="1"/>
  <c r="P12" i="1" s="1"/>
  <c r="M19" i="1"/>
  <c r="N19" i="1" s="1"/>
  <c r="O19" i="1" s="1"/>
  <c r="P19" i="1" s="1"/>
  <c r="M10" i="1"/>
  <c r="N10" i="1" s="1"/>
  <c r="O10" i="1" s="1"/>
  <c r="P10" i="1" s="1"/>
  <c r="M11" i="1"/>
  <c r="N11" i="1" s="1"/>
  <c r="O11" i="1" s="1"/>
  <c r="P11" i="1" s="1"/>
  <c r="M8" i="1"/>
  <c r="N8" i="1" s="1"/>
  <c r="O8" i="1" s="1"/>
  <c r="P8" i="1" s="1"/>
  <c r="M9" i="1"/>
  <c r="N9" i="1" s="1"/>
  <c r="O9" i="1" s="1"/>
  <c r="P9" i="1" s="1"/>
  <c r="Q38" i="1" l="1"/>
  <c r="R38" i="1" s="1"/>
  <c r="S38" i="1" s="1"/>
  <c r="Q43" i="1"/>
  <c r="R43" i="1" s="1"/>
  <c r="S43" i="1" s="1"/>
  <c r="Q41" i="1"/>
  <c r="R41" i="1" s="1"/>
  <c r="S41" i="1" s="1"/>
  <c r="Q42" i="1"/>
  <c r="R42" i="1" s="1"/>
  <c r="S42" i="1" s="1"/>
  <c r="Q36" i="1"/>
  <c r="R36" i="1" s="1"/>
  <c r="S36" i="1" s="1"/>
  <c r="Q40" i="1"/>
  <c r="R40" i="1" s="1"/>
  <c r="S40" i="1" s="1"/>
  <c r="Q39" i="1"/>
  <c r="R39" i="1" s="1"/>
  <c r="S39" i="1" s="1"/>
  <c r="Q35" i="1"/>
  <c r="R35" i="1" s="1"/>
  <c r="S35" i="1" s="1"/>
  <c r="Q37" i="1"/>
  <c r="R37" i="1" s="1"/>
  <c r="S37" i="1" s="1"/>
  <c r="Q28" i="1"/>
  <c r="R28" i="1" s="1"/>
  <c r="S28" i="1" s="1"/>
  <c r="Q29" i="1"/>
  <c r="R29" i="1" s="1"/>
  <c r="S29" i="1" s="1"/>
  <c r="Q25" i="1"/>
  <c r="R25" i="1" s="1"/>
  <c r="S25" i="1" s="1"/>
  <c r="Q32" i="1"/>
  <c r="R32" i="1" s="1"/>
  <c r="S32" i="1" s="1"/>
  <c r="Q26" i="1"/>
  <c r="R26" i="1" s="1"/>
  <c r="S26" i="1" s="1"/>
  <c r="Q31" i="1"/>
  <c r="R31" i="1" s="1"/>
  <c r="S31" i="1" s="1"/>
  <c r="Q21" i="1"/>
  <c r="R21" i="1" s="1"/>
  <c r="S21" i="1" s="1"/>
  <c r="Q34" i="1"/>
  <c r="R34" i="1" s="1"/>
  <c r="S34" i="1" s="1"/>
  <c r="Q30" i="1"/>
  <c r="R30" i="1" s="1"/>
  <c r="S30" i="1" s="1"/>
  <c r="Q33" i="1"/>
  <c r="R33" i="1" s="1"/>
  <c r="S33" i="1" s="1"/>
  <c r="Q24" i="1"/>
  <c r="R24" i="1" s="1"/>
  <c r="S24" i="1" s="1"/>
  <c r="Q20" i="1"/>
  <c r="R20" i="1" s="1"/>
  <c r="S20" i="1" s="1"/>
  <c r="Q27" i="1"/>
  <c r="R27" i="1" s="1"/>
  <c r="S27" i="1" s="1"/>
  <c r="Q22" i="1"/>
  <c r="R22" i="1" s="1"/>
  <c r="S22" i="1" s="1"/>
  <c r="Q23" i="1"/>
  <c r="R23" i="1" s="1"/>
  <c r="S23" i="1" s="1"/>
  <c r="Q16" i="1"/>
  <c r="R16" i="1" s="1"/>
  <c r="S16" i="1" s="1"/>
  <c r="Q12" i="1"/>
  <c r="R12" i="1" s="1"/>
  <c r="S12" i="1" s="1"/>
  <c r="Q17" i="1"/>
  <c r="R17" i="1" s="1"/>
  <c r="S17" i="1" s="1"/>
  <c r="Q19" i="1"/>
  <c r="R19" i="1" s="1"/>
  <c r="S19" i="1" s="1"/>
  <c r="Q14" i="1"/>
  <c r="R14" i="1" s="1"/>
  <c r="S14" i="1" s="1"/>
  <c r="Q18" i="1"/>
  <c r="R18" i="1" s="1"/>
  <c r="S18" i="1" s="1"/>
  <c r="Q13" i="1"/>
  <c r="R13" i="1" s="1"/>
  <c r="S13" i="1" s="1"/>
  <c r="Q15" i="1"/>
  <c r="R15" i="1" s="1"/>
  <c r="S15" i="1" s="1"/>
  <c r="Q10" i="1"/>
  <c r="R10" i="1" s="1"/>
  <c r="S10" i="1" s="1"/>
  <c r="Q9" i="1"/>
  <c r="R9" i="1" s="1"/>
  <c r="S9" i="1" s="1"/>
  <c r="Q8" i="1"/>
  <c r="R8" i="1" s="1"/>
  <c r="S8" i="1" s="1"/>
  <c r="Q11" i="1"/>
  <c r="R11" i="1" s="1"/>
  <c r="S11" i="1" s="1"/>
</calcChain>
</file>

<file path=xl/sharedStrings.xml><?xml version="1.0" encoding="utf-8"?>
<sst xmlns="http://schemas.openxmlformats.org/spreadsheetml/2006/main" count="91" uniqueCount="56">
  <si>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</si>
  <si>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</si>
  <si>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</si>
  <si>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</si>
  <si>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</si>
  <si>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</si>
  <si>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</si>
  <si>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</si>
  <si>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</si>
  <si>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</si>
  <si>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</si>
  <si>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</si>
  <si>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</si>
  <si>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</si>
  <si>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</si>
  <si>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</si>
  <si>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</si>
  <si>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</si>
  <si>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</si>
  <si>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Allegretta          </t>
  </si>
  <si>
    <t xml:space="preserve">Mio Sorrento        </t>
  </si>
  <si>
    <t>Ballarat</t>
  </si>
  <si>
    <t xml:space="preserve">Converging          </t>
  </si>
  <si>
    <t xml:space="preserve">Equine Philosopher  </t>
  </si>
  <si>
    <t xml:space="preserve">Jimmys Secret       </t>
  </si>
  <si>
    <t xml:space="preserve">Prize Lad           </t>
  </si>
  <si>
    <t xml:space="preserve">Bad Boy Bobby       </t>
  </si>
  <si>
    <t xml:space="preserve">Jacks Honour        </t>
  </si>
  <si>
    <t xml:space="preserve">Snappy Jim          </t>
  </si>
  <si>
    <t xml:space="preserve">Waitapu             </t>
  </si>
  <si>
    <t xml:space="preserve">Cooper Gem          </t>
  </si>
  <si>
    <t xml:space="preserve">Lippee              </t>
  </si>
  <si>
    <t xml:space="preserve">Wine I Am           </t>
  </si>
  <si>
    <t xml:space="preserve">Our Duke            </t>
  </si>
  <si>
    <t xml:space="preserve">Ice Ice Baby        </t>
  </si>
  <si>
    <t xml:space="preserve">Hughes The Boss     </t>
  </si>
  <si>
    <t xml:space="preserve">Otyrar              </t>
  </si>
  <si>
    <t xml:space="preserve">Cyclone Tim         </t>
  </si>
  <si>
    <t xml:space="preserve">Huzzah              </t>
  </si>
  <si>
    <t xml:space="preserve">Jennevee            </t>
  </si>
  <si>
    <t xml:space="preserve">Let It Rip Reggie   </t>
  </si>
  <si>
    <t xml:space="preserve">Hanaady             </t>
  </si>
  <si>
    <t xml:space="preserve">New Enterprise      </t>
  </si>
  <si>
    <t xml:space="preserve">Silent Surrente     </t>
  </si>
  <si>
    <t xml:space="preserve">Punter              </t>
  </si>
  <si>
    <t xml:space="preserve">Deal Of Power       </t>
  </si>
  <si>
    <t xml:space="preserve">Irish Pardon        </t>
  </si>
  <si>
    <t xml:space="preserve">Potamianos          </t>
  </si>
  <si>
    <t xml:space="preserve">Haystacks Calhoun   </t>
  </si>
  <si>
    <t xml:space="preserve">Burton Street       </t>
  </si>
  <si>
    <t xml:space="preserve">Rossman             </t>
  </si>
  <si>
    <t xml:space="preserve">Swamp Vixen         </t>
  </si>
  <si>
    <t xml:space="preserve">Aremberg            </t>
  </si>
  <si>
    <t xml:space="preserve">Hayley              </t>
  </si>
  <si>
    <t xml:space="preserve">Antipodes           </t>
  </si>
  <si>
    <t xml:space="preserve">Rockcliff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</si>
</sst>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8" fillId="0" borderId="10" xfId="0" applyFon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8" fillId="0" borderId="10" xfId="43" applyNumberFormat="1" applyFont="1" applyBorder="1" applyAlignment="1">
      <alignment horizontal="center"/>
    </xf>
    <xf numFmtId="20" fontId="18" fillId="0" borderId="10" xfId="0" applyNumberFormat="1" applyFont="1" applyBorder="1" applyAlignment="1">
      <alignment horizontal="center"/>
    </xf>
    <xf numFmtId="2" fontId="18" fillId="0" borderId="10" xfId="1" applyNumberFormat="1" applyFont="1" applyBorder="1" applyAlignment="1">
      <alignment horizontal="center"/>
    </xf>
    <xf numFmtId="164" fontId="18" fillId="0" borderId="10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7620</xdr:colOff>
      <xdr:row>5</xdr:row>
      <xdr:rowOff>101301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EB7AA-297A-5DC1-A1F6-B23528C07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0" cy="1015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43"/>
  <sheetViews>
    <sheetView tabSelected="1" topLeftCell="B1" workbookViewId="0">
      <selection activeCell="U11" sqref="U11"/>
    </sheetView>
  </sheetViews>
  <sheetFormatPr defaultColWidth="8.88671875" defaultRowHeight="14.4" x14ac:dyDescent="0.3"/>
  <cols>
    <col min="1" max="1" width="10.33203125" style="8" hidden="1" customWidth="1"/>
    <col min="2" max="2" width="12" style="8" customWidth="1"/>
    <col min="3" max="3" width="18.5546875" style="8" customWidth="1"/>
    <col min="4" max="4" width="6.44140625" style="8" bestFit="1" customWidth="1"/>
    <col min="5" max="5" width="6.33203125" style="8" bestFit="1" customWidth="1"/>
    <col min="6" max="6" width="22.109375" style="8" bestFit="1" customWidth="1"/>
    <col min="7" max="7" width="9.44140625" style="9" bestFit="1" customWidth="1"/>
    <col min="8" max="8" width="8" style="9" bestFit="1" customWidth="1"/>
    <col min="9" max="9" width="10.88671875" style="9" hidden="1" customWidth="1"/>
    <col min="10" max="10" width="9.44140625" style="9" hidden="1" customWidth="1"/>
    <col min="11" max="11" width="14" style="9" hidden="1" customWidth="1"/>
    <col min="12" max="13" width="7.44140625" style="9" hidden="1" customWidth="1"/>
    <col min="14" max="14" width="8.44140625" style="10" hidden="1" customWidth="1"/>
    <col min="15" max="15" width="8.88671875" style="9" hidden="1" customWidth="1"/>
    <col min="16" max="16" width="16" style="9" hidden="1" customWidth="1"/>
    <col min="17" max="17" width="15" style="9" hidden="1" customWidth="1"/>
    <col min="18" max="18" width="14" style="9" hidden="1" customWidth="1"/>
    <col min="19" max="19" width="8.6640625" style="11" customWidth="1"/>
    <col min="20" max="16384" width="8.88671875" style="7"/>
  </cols>
  <sheetData>
    <row r="7" spans="1:19" s="19" customFormat="1" x14ac:dyDescent="0.3">
      <c r="A7" s="18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2">
        <v>11</v>
      </c>
      <c r="B8" s="13">
        <v>0.58333333333333337</v>
      </c>
      <c r="C8" s="12" t="s">
        <v>21</v>
      </c>
      <c r="D8" s="12">
        <v>4</v>
      </c>
      <c r="E8" s="12">
        <v>1</v>
      </c>
      <c r="F8" s="12" t="s">
        <v>22</v>
      </c>
      <c r="G8" s="12">
        <v>49.41</v>
      </c>
      <c r="H8" s="12">
        <f>1+COUNTIFS(A:A,A8,G:G,"&gt;"&amp;G8)</f>
        <v>1</v>
      </c>
      <c r="I8" s="14">
        <f>AVERAGEIF(A:A,A8,G:G)</f>
        <v>41.227499999999999</v>
      </c>
      <c r="J8" s="14">
        <f t="shared" ref="J8:J11" si="0">G8-I8</f>
        <v>8.1824999999999974</v>
      </c>
      <c r="K8" s="14">
        <f t="shared" ref="K8:K11" si="1">90+J8</f>
        <v>98.182500000000005</v>
      </c>
      <c r="L8" s="14">
        <f t="shared" ref="L8:L11" si="2">EXP(0.06*K8)</f>
        <v>361.74878252822992</v>
      </c>
      <c r="M8" s="14">
        <f>SUMIF(A:A,A8,L:L)</f>
        <v>938.22246751175169</v>
      </c>
      <c r="N8" s="15">
        <f t="shared" ref="N8:N11" si="3">L8/M8</f>
        <v>0.38556823680381419</v>
      </c>
      <c r="O8" s="16">
        <f t="shared" ref="O8:O11" si="4">1/N8</f>
        <v>2.5935746375000868</v>
      </c>
      <c r="P8" s="15">
        <f t="shared" ref="P8:P11" si="5">IF(O8&gt;21,"",N8)</f>
        <v>0.38556823680381419</v>
      </c>
      <c r="Q8" s="15">
        <f>IF(ISNUMBER(P8),SUMIF(A:A,A8,P:P),"")</f>
        <v>1.0000000000000002</v>
      </c>
      <c r="R8" s="15">
        <f t="shared" ref="R8:R11" si="6">IFERROR(P8*(1/Q8),"")</f>
        <v>0.38556823680381408</v>
      </c>
      <c r="S8" s="17">
        <f t="shared" ref="S8:S11" si="7">IFERROR(1/R8,"")</f>
        <v>2.5935746375000877</v>
      </c>
    </row>
    <row r="9" spans="1:19" x14ac:dyDescent="0.3">
      <c r="A9" s="1">
        <v>11</v>
      </c>
      <c r="B9" s="4">
        <v>0.58333333333333337</v>
      </c>
      <c r="C9" s="1" t="s">
        <v>21</v>
      </c>
      <c r="D9" s="1">
        <v>4</v>
      </c>
      <c r="E9" s="1">
        <v>3</v>
      </c>
      <c r="F9" s="1" t="s">
        <v>23</v>
      </c>
      <c r="G9" s="1">
        <v>41.33</v>
      </c>
      <c r="H9" s="1">
        <f>1+COUNTIFS(A:A,A9,G:G,"&gt;"&amp;G9)</f>
        <v>2</v>
      </c>
      <c r="I9" s="2">
        <f>AVERAGEIF(A:A,A9,G:G)</f>
        <v>41.227499999999999</v>
      </c>
      <c r="J9" s="2">
        <f t="shared" si="0"/>
        <v>0.10249999999999915</v>
      </c>
      <c r="K9" s="2">
        <f t="shared" si="1"/>
        <v>90.102499999999992</v>
      </c>
      <c r="L9" s="2">
        <f t="shared" si="2"/>
        <v>222.7722613326423</v>
      </c>
      <c r="M9" s="2">
        <f>SUMIF(A:A,A9,L:L)</f>
        <v>938.22246751175169</v>
      </c>
      <c r="N9" s="3">
        <f t="shared" si="3"/>
        <v>0.23744076596615074</v>
      </c>
      <c r="O9" s="5">
        <f t="shared" si="4"/>
        <v>4.2115767102206823</v>
      </c>
      <c r="P9" s="3">
        <f t="shared" si="5"/>
        <v>0.23744076596615074</v>
      </c>
      <c r="Q9" s="3">
        <f>IF(ISNUMBER(P9),SUMIF(A:A,A9,P:P),"")</f>
        <v>1.0000000000000002</v>
      </c>
      <c r="R9" s="3">
        <f t="shared" si="6"/>
        <v>0.23744076596615069</v>
      </c>
      <c r="S9" s="6">
        <f t="shared" si="7"/>
        <v>4.2115767102206831</v>
      </c>
    </row>
    <row r="10" spans="1:19" x14ac:dyDescent="0.3">
      <c r="A10" s="1">
        <v>11</v>
      </c>
      <c r="B10" s="4">
        <v>0.58333333333333337</v>
      </c>
      <c r="C10" s="1" t="s">
        <v>21</v>
      </c>
      <c r="D10" s="1">
        <v>4</v>
      </c>
      <c r="E10" s="1">
        <v>7</v>
      </c>
      <c r="F10" s="1" t="s">
        <v>25</v>
      </c>
      <c r="G10" s="1">
        <v>40.74</v>
      </c>
      <c r="H10" s="1">
        <f>1+COUNTIFS(A:A,A10,G:G,"&gt;"&amp;G10)</f>
        <v>3</v>
      </c>
      <c r="I10" s="2">
        <f>AVERAGEIF(A:A,A10,G:G)</f>
        <v>41.227499999999999</v>
      </c>
      <c r="J10" s="2">
        <f t="shared" si="0"/>
        <v>-0.48749999999999716</v>
      </c>
      <c r="K10" s="2">
        <f t="shared" si="1"/>
        <v>89.512500000000003</v>
      </c>
      <c r="L10" s="2">
        <f t="shared" si="2"/>
        <v>215.0240753004056</v>
      </c>
      <c r="M10" s="2">
        <f>SUMIF(A:A,A10,L:L)</f>
        <v>938.22246751175169</v>
      </c>
      <c r="N10" s="3">
        <f t="shared" si="3"/>
        <v>0.2291823983608795</v>
      </c>
      <c r="O10" s="5">
        <f t="shared" si="4"/>
        <v>4.3633368319383807</v>
      </c>
      <c r="P10" s="3">
        <f t="shared" si="5"/>
        <v>0.2291823983608795</v>
      </c>
      <c r="Q10" s="3">
        <f>IF(ISNUMBER(P10),SUMIF(A:A,A10,P:P),"")</f>
        <v>1.0000000000000002</v>
      </c>
      <c r="R10" s="3">
        <f t="shared" si="6"/>
        <v>0.22918239836087945</v>
      </c>
      <c r="S10" s="6">
        <f t="shared" si="7"/>
        <v>4.3633368319383825</v>
      </c>
    </row>
    <row r="11" spans="1:19" x14ac:dyDescent="0.3">
      <c r="A11" s="1">
        <v>11</v>
      </c>
      <c r="B11" s="4">
        <v>0.58333333333333337</v>
      </c>
      <c r="C11" s="1" t="s">
        <v>21</v>
      </c>
      <c r="D11" s="1">
        <v>4</v>
      </c>
      <c r="E11" s="1">
        <v>5</v>
      </c>
      <c r="F11" s="1" t="s">
        <v>24</v>
      </c>
      <c r="G11" s="1">
        <v>33.43</v>
      </c>
      <c r="H11" s="1">
        <f>1+COUNTIFS(A:A,A11,G:G,"&gt;"&amp;G11)</f>
        <v>4</v>
      </c>
      <c r="I11" s="2">
        <f>AVERAGEIF(A:A,A11,G:G)</f>
        <v>41.227499999999999</v>
      </c>
      <c r="J11" s="2">
        <f t="shared" si="0"/>
        <v>-7.7974999999999994</v>
      </c>
      <c r="K11" s="2">
        <f t="shared" si="1"/>
        <v>82.202500000000001</v>
      </c>
      <c r="L11" s="2">
        <f t="shared" si="2"/>
        <v>138.67734835047398</v>
      </c>
      <c r="M11" s="2">
        <f>SUMIF(A:A,A11,L:L)</f>
        <v>938.22246751175169</v>
      </c>
      <c r="N11" s="3">
        <f t="shared" si="3"/>
        <v>0.14780859886915571</v>
      </c>
      <c r="O11" s="5">
        <f t="shared" si="4"/>
        <v>6.7655062537006243</v>
      </c>
      <c r="P11" s="3">
        <f t="shared" si="5"/>
        <v>0.14780859886915571</v>
      </c>
      <c r="Q11" s="3">
        <f>IF(ISNUMBER(P11),SUMIF(A:A,A11,P:P),"")</f>
        <v>1.0000000000000002</v>
      </c>
      <c r="R11" s="3">
        <f t="shared" si="6"/>
        <v>0.14780859886915568</v>
      </c>
      <c r="S11" s="6">
        <f t="shared" si="7"/>
        <v>6.7655062537006261</v>
      </c>
    </row>
    <row r="12" spans="1:19" x14ac:dyDescent="0.3">
      <c r="A12" s="1">
        <v>18</v>
      </c>
      <c r="B12" s="4">
        <v>0.625</v>
      </c>
      <c r="C12" s="1" t="s">
        <v>21</v>
      </c>
      <c r="D12" s="1">
        <v>6</v>
      </c>
      <c r="E12" s="1">
        <v>14</v>
      </c>
      <c r="F12" s="1" t="s">
        <v>32</v>
      </c>
      <c r="G12" s="1">
        <v>57.76</v>
      </c>
      <c r="H12" s="1">
        <f>1+COUNTIFS(A:A,A12,G:G,"&gt;"&amp;G12)</f>
        <v>1</v>
      </c>
      <c r="I12" s="2">
        <f>AVERAGEIF(A:A,A12,G:G)</f>
        <v>45.129999999999995</v>
      </c>
      <c r="J12" s="2">
        <f t="shared" ref="J12:J19" si="8">G12-I12</f>
        <v>12.630000000000003</v>
      </c>
      <c r="K12" s="2">
        <f t="shared" ref="K12:K19" si="9">90+J12</f>
        <v>102.63</v>
      </c>
      <c r="L12" s="2">
        <f t="shared" ref="L12:L19" si="10">EXP(0.06*K12)</f>
        <v>472.38767792642403</v>
      </c>
      <c r="M12" s="2">
        <f>SUMIF(A:A,A12,L:L)</f>
        <v>2085.8961664123826</v>
      </c>
      <c r="N12" s="3">
        <f t="shared" ref="N12:N19" si="11">L12/M12</f>
        <v>0.22646749417968526</v>
      </c>
      <c r="O12" s="5">
        <f t="shared" ref="O12:O19" si="12">1/N12</f>
        <v>4.4156447424042842</v>
      </c>
      <c r="P12" s="3">
        <f t="shared" ref="P12:P19" si="13">IF(O12&gt;21,"",N12)</f>
        <v>0.22646749417968526</v>
      </c>
      <c r="Q12" s="3">
        <f>IF(ISNUMBER(P12),SUMIF(A:A,A12,P:P),"")</f>
        <v>0.97287647531011279</v>
      </c>
      <c r="R12" s="3">
        <f t="shared" ref="R12:R19" si="14">IFERROR(P12*(1/Q12),"")</f>
        <v>0.23278134473083728</v>
      </c>
      <c r="S12" s="6">
        <f t="shared" ref="S12:S19" si="15">IFERROR(1/R12,"")</f>
        <v>4.2958768932119105</v>
      </c>
    </row>
    <row r="13" spans="1:19" x14ac:dyDescent="0.3">
      <c r="A13" s="1">
        <v>18</v>
      </c>
      <c r="B13" s="4">
        <v>0.625</v>
      </c>
      <c r="C13" s="1" t="s">
        <v>21</v>
      </c>
      <c r="D13" s="1">
        <v>6</v>
      </c>
      <c r="E13" s="1">
        <v>1</v>
      </c>
      <c r="F13" s="1" t="s">
        <v>26</v>
      </c>
      <c r="G13" s="1">
        <v>51.38</v>
      </c>
      <c r="H13" s="1">
        <f>1+COUNTIFS(A:A,A13,G:G,"&gt;"&amp;G13)</f>
        <v>2</v>
      </c>
      <c r="I13" s="2">
        <f>AVERAGEIF(A:A,A13,G:G)</f>
        <v>45.129999999999995</v>
      </c>
      <c r="J13" s="2">
        <f t="shared" si="8"/>
        <v>6.2500000000000071</v>
      </c>
      <c r="K13" s="2">
        <f t="shared" si="9"/>
        <v>96.25</v>
      </c>
      <c r="L13" s="2">
        <f t="shared" si="10"/>
        <v>322.14443471847625</v>
      </c>
      <c r="M13" s="2">
        <f>SUMIF(A:A,A13,L:L)</f>
        <v>2085.8961664123826</v>
      </c>
      <c r="N13" s="3">
        <f t="shared" si="11"/>
        <v>0.15443934358081951</v>
      </c>
      <c r="O13" s="5">
        <f t="shared" si="12"/>
        <v>6.4750339959628933</v>
      </c>
      <c r="P13" s="3">
        <f t="shared" si="13"/>
        <v>0.15443934358081951</v>
      </c>
      <c r="Q13" s="3">
        <f>IF(ISNUMBER(P13),SUMIF(A:A,A13,P:P),"")</f>
        <v>0.97287647531011279</v>
      </c>
      <c r="R13" s="3">
        <f t="shared" si="14"/>
        <v>0.15874506938981195</v>
      </c>
      <c r="S13" s="6">
        <f t="shared" si="15"/>
        <v>6.2994082515055343</v>
      </c>
    </row>
    <row r="14" spans="1:19" x14ac:dyDescent="0.3">
      <c r="A14" s="1">
        <v>18</v>
      </c>
      <c r="B14" s="4">
        <v>0.625</v>
      </c>
      <c r="C14" s="1" t="s">
        <v>21</v>
      </c>
      <c r="D14" s="1">
        <v>6</v>
      </c>
      <c r="E14" s="1">
        <v>7</v>
      </c>
      <c r="F14" s="1" t="s">
        <v>29</v>
      </c>
      <c r="G14" s="1">
        <v>51.37</v>
      </c>
      <c r="H14" s="1">
        <f>1+COUNTIFS(A:A,A14,G:G,"&gt;"&amp;G14)</f>
        <v>3</v>
      </c>
      <c r="I14" s="2">
        <f>AVERAGEIF(A:A,A14,G:G)</f>
        <v>45.129999999999995</v>
      </c>
      <c r="J14" s="2">
        <f t="shared" si="8"/>
        <v>6.240000000000002</v>
      </c>
      <c r="K14" s="2">
        <f t="shared" si="9"/>
        <v>96.240000000000009</v>
      </c>
      <c r="L14" s="2">
        <f t="shared" si="10"/>
        <v>321.95120603204811</v>
      </c>
      <c r="M14" s="2">
        <f>SUMIF(A:A,A14,L:L)</f>
        <v>2085.8961664123826</v>
      </c>
      <c r="N14" s="3">
        <f t="shared" si="11"/>
        <v>0.15434670776819395</v>
      </c>
      <c r="O14" s="5">
        <f t="shared" si="12"/>
        <v>6.4789201820997233</v>
      </c>
      <c r="P14" s="3">
        <f t="shared" si="13"/>
        <v>0.15434670776819395</v>
      </c>
      <c r="Q14" s="3">
        <f>IF(ISNUMBER(P14),SUMIF(A:A,A14,P:P),"")</f>
        <v>0.97287647531011279</v>
      </c>
      <c r="R14" s="3">
        <f t="shared" si="14"/>
        <v>0.15864985091657666</v>
      </c>
      <c r="S14" s="6">
        <f t="shared" si="15"/>
        <v>6.3031890305767329</v>
      </c>
    </row>
    <row r="15" spans="1:19" x14ac:dyDescent="0.3">
      <c r="A15" s="1">
        <v>18</v>
      </c>
      <c r="B15" s="4">
        <v>0.625</v>
      </c>
      <c r="C15" s="1" t="s">
        <v>21</v>
      </c>
      <c r="D15" s="1">
        <v>6</v>
      </c>
      <c r="E15" s="1">
        <v>3</v>
      </c>
      <c r="F15" s="1" t="s">
        <v>27</v>
      </c>
      <c r="G15" s="1">
        <v>51.2</v>
      </c>
      <c r="H15" s="1">
        <f>1+COUNTIFS(A:A,A15,G:G,"&gt;"&amp;G15)</f>
        <v>4</v>
      </c>
      <c r="I15" s="2">
        <f>AVERAGEIF(A:A,A15,G:G)</f>
        <v>45.129999999999995</v>
      </c>
      <c r="J15" s="2">
        <f t="shared" si="8"/>
        <v>6.0700000000000074</v>
      </c>
      <c r="K15" s="2">
        <f t="shared" si="9"/>
        <v>96.070000000000007</v>
      </c>
      <c r="L15" s="2">
        <f t="shared" si="10"/>
        <v>318.68399483430193</v>
      </c>
      <c r="M15" s="2">
        <f>SUMIF(A:A,A15,L:L)</f>
        <v>2085.8961664123826</v>
      </c>
      <c r="N15" s="3">
        <f t="shared" si="11"/>
        <v>0.15278037323517377</v>
      </c>
      <c r="O15" s="5">
        <f t="shared" si="12"/>
        <v>6.5453433502267133</v>
      </c>
      <c r="P15" s="3">
        <f t="shared" si="13"/>
        <v>0.15278037323517377</v>
      </c>
      <c r="Q15" s="3">
        <f>IF(ISNUMBER(P15),SUMIF(A:A,A15,P:P),"")</f>
        <v>0.97287647531011279</v>
      </c>
      <c r="R15" s="3">
        <f t="shared" si="14"/>
        <v>0.15703984741379803</v>
      </c>
      <c r="S15" s="6">
        <f t="shared" si="15"/>
        <v>6.3678105682630504</v>
      </c>
    </row>
    <row r="16" spans="1:19" x14ac:dyDescent="0.3">
      <c r="A16" s="1">
        <v>18</v>
      </c>
      <c r="B16" s="4">
        <v>0.625</v>
      </c>
      <c r="C16" s="1" t="s">
        <v>21</v>
      </c>
      <c r="D16" s="1">
        <v>6</v>
      </c>
      <c r="E16" s="1">
        <v>9</v>
      </c>
      <c r="F16" s="1" t="s">
        <v>30</v>
      </c>
      <c r="G16" s="1">
        <v>47.67</v>
      </c>
      <c r="H16" s="1">
        <f>1+COUNTIFS(A:A,A16,G:G,"&gt;"&amp;G16)</f>
        <v>5</v>
      </c>
      <c r="I16" s="2">
        <f>AVERAGEIF(A:A,A16,G:G)</f>
        <v>45.129999999999995</v>
      </c>
      <c r="J16" s="2">
        <f t="shared" si="8"/>
        <v>2.5400000000000063</v>
      </c>
      <c r="K16" s="2">
        <f t="shared" si="9"/>
        <v>92.54</v>
      </c>
      <c r="L16" s="2">
        <f t="shared" si="10"/>
        <v>257.85566747714086</v>
      </c>
      <c r="M16" s="2">
        <f>SUMIF(A:A,A16,L:L)</f>
        <v>2085.8961664123826</v>
      </c>
      <c r="N16" s="3">
        <f t="shared" si="11"/>
        <v>0.12361864968601829</v>
      </c>
      <c r="O16" s="5">
        <f t="shared" si="12"/>
        <v>8.0893942988369627</v>
      </c>
      <c r="P16" s="3">
        <f t="shared" si="13"/>
        <v>0.12361864968601829</v>
      </c>
      <c r="Q16" s="3">
        <f>IF(ISNUMBER(P16),SUMIF(A:A,A16,P:P),"")</f>
        <v>0.97287647531011279</v>
      </c>
      <c r="R16" s="3">
        <f t="shared" si="14"/>
        <v>0.12706510314848943</v>
      </c>
      <c r="S16" s="6">
        <f t="shared" si="15"/>
        <v>7.869981412846224</v>
      </c>
    </row>
    <row r="17" spans="1:19" x14ac:dyDescent="0.3">
      <c r="A17" s="1">
        <v>18</v>
      </c>
      <c r="B17" s="4">
        <v>0.625</v>
      </c>
      <c r="C17" s="1" t="s">
        <v>21</v>
      </c>
      <c r="D17" s="1">
        <v>6</v>
      </c>
      <c r="E17" s="1">
        <v>15</v>
      </c>
      <c r="F17" s="1" t="s">
        <v>33</v>
      </c>
      <c r="G17" s="1">
        <v>45.19</v>
      </c>
      <c r="H17" s="1">
        <f>1+COUNTIFS(A:A,A17,G:G,"&gt;"&amp;G17)</f>
        <v>6</v>
      </c>
      <c r="I17" s="2">
        <f>AVERAGEIF(A:A,A17,G:G)</f>
        <v>45.129999999999995</v>
      </c>
      <c r="J17" s="2">
        <f t="shared" si="8"/>
        <v>6.0000000000002274E-2</v>
      </c>
      <c r="K17" s="2">
        <f t="shared" si="9"/>
        <v>90.06</v>
      </c>
      <c r="L17" s="2">
        <f t="shared" si="10"/>
        <v>222.20491573930605</v>
      </c>
      <c r="M17" s="2">
        <f>SUMIF(A:A,A17,L:L)</f>
        <v>2085.8961664123826</v>
      </c>
      <c r="N17" s="3">
        <f t="shared" si="11"/>
        <v>0.10652731392736835</v>
      </c>
      <c r="O17" s="5">
        <f t="shared" si="12"/>
        <v>9.387263821200003</v>
      </c>
      <c r="P17" s="3">
        <f t="shared" si="13"/>
        <v>0.10652731392736835</v>
      </c>
      <c r="Q17" s="3">
        <f>IF(ISNUMBER(P17),SUMIF(A:A,A17,P:P),"")</f>
        <v>0.97287647531011279</v>
      </c>
      <c r="R17" s="3">
        <f t="shared" si="14"/>
        <v>0.109497265717533</v>
      </c>
      <c r="S17" s="6">
        <f t="shared" si="15"/>
        <v>9.132648139175199</v>
      </c>
    </row>
    <row r="18" spans="1:19" x14ac:dyDescent="0.3">
      <c r="A18" s="1">
        <v>18</v>
      </c>
      <c r="B18" s="4">
        <v>0.625</v>
      </c>
      <c r="C18" s="1" t="s">
        <v>21</v>
      </c>
      <c r="D18" s="1">
        <v>6</v>
      </c>
      <c r="E18" s="1">
        <v>5</v>
      </c>
      <c r="F18" s="1" t="s">
        <v>28</v>
      </c>
      <c r="G18" s="1">
        <v>34.08</v>
      </c>
      <c r="H18" s="1">
        <f>1+COUNTIFS(A:A,A18,G:G,"&gt;"&amp;G18)</f>
        <v>7</v>
      </c>
      <c r="I18" s="2">
        <f>AVERAGEIF(A:A,A18,G:G)</f>
        <v>45.129999999999995</v>
      </c>
      <c r="J18" s="2">
        <f t="shared" si="8"/>
        <v>-11.049999999999997</v>
      </c>
      <c r="K18" s="2">
        <f t="shared" si="9"/>
        <v>78.95</v>
      </c>
      <c r="L18" s="2">
        <f t="shared" si="10"/>
        <v>114.09141351445786</v>
      </c>
      <c r="M18" s="2">
        <f>SUMIF(A:A,A18,L:L)</f>
        <v>2085.8961664123826</v>
      </c>
      <c r="N18" s="3">
        <f t="shared" si="11"/>
        <v>5.469659293285356E-2</v>
      </c>
      <c r="O18" s="5">
        <f t="shared" si="12"/>
        <v>18.282674411322411</v>
      </c>
      <c r="P18" s="3">
        <f t="shared" si="13"/>
        <v>5.469659293285356E-2</v>
      </c>
      <c r="Q18" s="3">
        <f>IF(ISNUMBER(P18),SUMIF(A:A,A18,P:P),"")</f>
        <v>0.97287647531011279</v>
      </c>
      <c r="R18" s="3">
        <f t="shared" si="14"/>
        <v>5.6221518682953608E-2</v>
      </c>
      <c r="S18" s="6">
        <f t="shared" si="15"/>
        <v>17.786783840529736</v>
      </c>
    </row>
    <row r="19" spans="1:19" x14ac:dyDescent="0.3">
      <c r="A19" s="1">
        <v>18</v>
      </c>
      <c r="B19" s="4">
        <v>0.625</v>
      </c>
      <c r="C19" s="1" t="s">
        <v>21</v>
      </c>
      <c r="D19" s="1">
        <v>6</v>
      </c>
      <c r="E19" s="1">
        <v>11</v>
      </c>
      <c r="F19" s="1" t="s">
        <v>31</v>
      </c>
      <c r="G19" s="1">
        <v>22.39</v>
      </c>
      <c r="H19" s="1">
        <f>1+COUNTIFS(A:A,A19,G:G,"&gt;"&amp;G19)</f>
        <v>8</v>
      </c>
      <c r="I19" s="2">
        <f>AVERAGEIF(A:A,A19,G:G)</f>
        <v>45.129999999999995</v>
      </c>
      <c r="J19" s="2">
        <f t="shared" si="8"/>
        <v>-22.739999999999995</v>
      </c>
      <c r="K19" s="2">
        <f t="shared" si="9"/>
        <v>67.260000000000005</v>
      </c>
      <c r="L19" s="2">
        <f t="shared" si="10"/>
        <v>56.576856170227494</v>
      </c>
      <c r="M19" s="2">
        <f>SUMIF(A:A,A19,L:L)</f>
        <v>2085.8961664123826</v>
      </c>
      <c r="N19" s="3">
        <f t="shared" si="11"/>
        <v>2.7123524689887282E-2</v>
      </c>
      <c r="O19" s="5">
        <f t="shared" si="12"/>
        <v>36.868364692028372</v>
      </c>
      <c r="P19" s="3" t="str">
        <f t="shared" si="13"/>
        <v/>
      </c>
      <c r="Q19" s="3" t="str">
        <f>IF(ISNUMBER(P19),SUMIF(A:A,A19,P:P),"")</f>
        <v/>
      </c>
      <c r="R19" s="3" t="str">
        <f t="shared" si="14"/>
        <v/>
      </c>
      <c r="S19" s="6" t="str">
        <f t="shared" si="15"/>
        <v/>
      </c>
    </row>
    <row r="20" spans="1:19" x14ac:dyDescent="0.3">
      <c r="A20" s="1">
        <v>22</v>
      </c>
      <c r="B20" s="4">
        <v>0.64583333333333337</v>
      </c>
      <c r="C20" s="1" t="s">
        <v>21</v>
      </c>
      <c r="D20" s="1">
        <v>7</v>
      </c>
      <c r="E20" s="1">
        <v>1</v>
      </c>
      <c r="F20" s="1" t="s">
        <v>34</v>
      </c>
      <c r="G20" s="1">
        <v>59.04</v>
      </c>
      <c r="H20" s="1">
        <f>1+COUNTIFS(A:A,A20,G:G,"&gt;"&amp;G20)</f>
        <v>1</v>
      </c>
      <c r="I20" s="2">
        <f>AVERAGEIF(A:A,A20,G:G)</f>
        <v>46.706250000000004</v>
      </c>
      <c r="J20" s="2">
        <f t="shared" ref="J20:J31" si="16">G20-I20</f>
        <v>12.333749999999995</v>
      </c>
      <c r="K20" s="2">
        <f t="shared" ref="K20:K31" si="17">90+J20</f>
        <v>102.33374999999999</v>
      </c>
      <c r="L20" s="2">
        <f t="shared" ref="L20:L31" si="18">EXP(0.06*K20)</f>
        <v>464.06517234356551</v>
      </c>
      <c r="M20" s="2">
        <f>SUMIF(A:A,A20,L:L)</f>
        <v>2198.2348247505447</v>
      </c>
      <c r="N20" s="3">
        <f t="shared" ref="N20:N31" si="19">L20/M20</f>
        <v>0.211108097787609</v>
      </c>
      <c r="O20" s="5">
        <f t="shared" ref="O20:O31" si="20">1/N20</f>
        <v>4.7369097181960163</v>
      </c>
      <c r="P20" s="3">
        <f t="shared" ref="P20:P31" si="21">IF(O20&gt;21,"",N20)</f>
        <v>0.211108097787609</v>
      </c>
      <c r="Q20" s="3">
        <f>IF(ISNUMBER(P20),SUMIF(A:A,A20,P:P),"")</f>
        <v>0.9329789661413368</v>
      </c>
      <c r="R20" s="3">
        <f t="shared" ref="R20:R31" si="22">IFERROR(P20*(1/Q20),"")</f>
        <v>0.2262731588266356</v>
      </c>
      <c r="S20" s="6">
        <f t="shared" ref="S20:S31" si="23">IFERROR(1/R20,"")</f>
        <v>4.4194371315873706</v>
      </c>
    </row>
    <row r="21" spans="1:19" x14ac:dyDescent="0.3">
      <c r="A21" s="1">
        <v>22</v>
      </c>
      <c r="B21" s="4">
        <v>0.64583333333333337</v>
      </c>
      <c r="C21" s="1" t="s">
        <v>21</v>
      </c>
      <c r="D21" s="1">
        <v>7</v>
      </c>
      <c r="E21" s="1">
        <v>15</v>
      </c>
      <c r="F21" s="1" t="s">
        <v>20</v>
      </c>
      <c r="G21" s="1">
        <v>58.13</v>
      </c>
      <c r="H21" s="1">
        <f>1+COUNTIFS(A:A,A21,G:G,"&gt;"&amp;G21)</f>
        <v>2</v>
      </c>
      <c r="I21" s="2">
        <f>AVERAGEIF(A:A,A21,G:G)</f>
        <v>46.706250000000004</v>
      </c>
      <c r="J21" s="2">
        <f t="shared" si="16"/>
        <v>11.423749999999998</v>
      </c>
      <c r="K21" s="2">
        <f t="shared" si="17"/>
        <v>101.42375</v>
      </c>
      <c r="L21" s="2">
        <f t="shared" si="18"/>
        <v>439.40652076613003</v>
      </c>
      <c r="M21" s="2">
        <f>SUMIF(A:A,A21,L:L)</f>
        <v>2198.2348247505447</v>
      </c>
      <c r="N21" s="3">
        <f t="shared" si="19"/>
        <v>0.19989061942733702</v>
      </c>
      <c r="O21" s="5">
        <f t="shared" si="20"/>
        <v>5.0027360106486327</v>
      </c>
      <c r="P21" s="3">
        <f t="shared" si="21"/>
        <v>0.19989061942733702</v>
      </c>
      <c r="Q21" s="3">
        <f>IF(ISNUMBER(P21),SUMIF(A:A,A21,P:P),"")</f>
        <v>0.9329789661413368</v>
      </c>
      <c r="R21" s="3">
        <f t="shared" si="22"/>
        <v>0.21424986701903376</v>
      </c>
      <c r="S21" s="6">
        <f t="shared" si="23"/>
        <v>4.6674474710929967</v>
      </c>
    </row>
    <row r="22" spans="1:19" x14ac:dyDescent="0.3">
      <c r="A22" s="1">
        <v>22</v>
      </c>
      <c r="B22" s="4">
        <v>0.64583333333333337</v>
      </c>
      <c r="C22" s="1" t="s">
        <v>21</v>
      </c>
      <c r="D22" s="1">
        <v>7</v>
      </c>
      <c r="E22" s="1">
        <v>4</v>
      </c>
      <c r="F22" s="1" t="s">
        <v>35</v>
      </c>
      <c r="G22" s="1">
        <v>57.72</v>
      </c>
      <c r="H22" s="1">
        <f>1+COUNTIFS(A:A,A22,G:G,"&gt;"&amp;G22)</f>
        <v>3</v>
      </c>
      <c r="I22" s="2">
        <f>AVERAGEIF(A:A,A22,G:G)</f>
        <v>46.706250000000004</v>
      </c>
      <c r="J22" s="2">
        <f t="shared" si="16"/>
        <v>11.013749999999995</v>
      </c>
      <c r="K22" s="2">
        <f t="shared" si="17"/>
        <v>101.01374999999999</v>
      </c>
      <c r="L22" s="2">
        <f t="shared" si="18"/>
        <v>428.72899241630967</v>
      </c>
      <c r="M22" s="2">
        <f>SUMIF(A:A,A22,L:L)</f>
        <v>2198.2348247505447</v>
      </c>
      <c r="N22" s="3">
        <f t="shared" si="19"/>
        <v>0.19503330016844844</v>
      </c>
      <c r="O22" s="5">
        <f t="shared" si="20"/>
        <v>5.1273295336555824</v>
      </c>
      <c r="P22" s="3">
        <f t="shared" si="21"/>
        <v>0.19503330016844844</v>
      </c>
      <c r="Q22" s="3">
        <f>IF(ISNUMBER(P22),SUMIF(A:A,A22,P:P),"")</f>
        <v>0.9329789661413368</v>
      </c>
      <c r="R22" s="3">
        <f t="shared" si="22"/>
        <v>0.20904361968102814</v>
      </c>
      <c r="S22" s="6">
        <f t="shared" si="23"/>
        <v>4.7836906073759282</v>
      </c>
    </row>
    <row r="23" spans="1:19" x14ac:dyDescent="0.3">
      <c r="A23" s="1">
        <v>22</v>
      </c>
      <c r="B23" s="4">
        <v>0.64583333333333337</v>
      </c>
      <c r="C23" s="1" t="s">
        <v>21</v>
      </c>
      <c r="D23" s="1">
        <v>7</v>
      </c>
      <c r="E23" s="1">
        <v>5</v>
      </c>
      <c r="F23" s="1" t="s">
        <v>36</v>
      </c>
      <c r="G23" s="1">
        <v>52.96</v>
      </c>
      <c r="H23" s="1">
        <f>1+COUNTIFS(A:A,A23,G:G,"&gt;"&amp;G23)</f>
        <v>4</v>
      </c>
      <c r="I23" s="2">
        <f>AVERAGEIF(A:A,A23,G:G)</f>
        <v>46.706250000000004</v>
      </c>
      <c r="J23" s="2">
        <f t="shared" si="16"/>
        <v>6.2537499999999966</v>
      </c>
      <c r="K23" s="2">
        <f t="shared" si="17"/>
        <v>96.253749999999997</v>
      </c>
      <c r="L23" s="2">
        <f t="shared" si="18"/>
        <v>322.21692537118065</v>
      </c>
      <c r="M23" s="2">
        <f>SUMIF(A:A,A23,L:L)</f>
        <v>2198.2348247505447</v>
      </c>
      <c r="N23" s="3">
        <f t="shared" si="19"/>
        <v>0.14657984749547665</v>
      </c>
      <c r="O23" s="5">
        <f t="shared" si="20"/>
        <v>6.8222202239012377</v>
      </c>
      <c r="P23" s="3">
        <f t="shared" si="21"/>
        <v>0.14657984749547665</v>
      </c>
      <c r="Q23" s="3">
        <f>IF(ISNUMBER(P23),SUMIF(A:A,A23,P:P),"")</f>
        <v>0.9329789661413368</v>
      </c>
      <c r="R23" s="3">
        <f t="shared" si="22"/>
        <v>0.15710948779661049</v>
      </c>
      <c r="S23" s="6">
        <f t="shared" si="23"/>
        <v>6.364987971283897</v>
      </c>
    </row>
    <row r="24" spans="1:19" x14ac:dyDescent="0.3">
      <c r="A24" s="1">
        <v>22</v>
      </c>
      <c r="B24" s="4">
        <v>0.64583333333333337</v>
      </c>
      <c r="C24" s="1" t="s">
        <v>21</v>
      </c>
      <c r="D24" s="1">
        <v>7</v>
      </c>
      <c r="E24" s="1">
        <v>10</v>
      </c>
      <c r="F24" s="1" t="s">
        <v>38</v>
      </c>
      <c r="G24" s="1">
        <v>46.04</v>
      </c>
      <c r="H24" s="1">
        <f>1+COUNTIFS(A:A,A24,G:G,"&gt;"&amp;G24)</f>
        <v>5</v>
      </c>
      <c r="I24" s="2">
        <f>AVERAGEIF(A:A,A24,G:G)</f>
        <v>46.706250000000004</v>
      </c>
      <c r="J24" s="2">
        <f t="shared" si="16"/>
        <v>-0.66625000000000512</v>
      </c>
      <c r="K24" s="2">
        <f t="shared" si="17"/>
        <v>89.333749999999995</v>
      </c>
      <c r="L24" s="2">
        <f t="shared" si="18"/>
        <v>212.73026463968498</v>
      </c>
      <c r="M24" s="2">
        <f>SUMIF(A:A,A24,L:L)</f>
        <v>2198.2348247505447</v>
      </c>
      <c r="N24" s="3">
        <f t="shared" si="19"/>
        <v>9.6773221061050907E-2</v>
      </c>
      <c r="O24" s="5">
        <f t="shared" si="20"/>
        <v>10.333437174413511</v>
      </c>
      <c r="P24" s="3">
        <f t="shared" si="21"/>
        <v>9.6773221061050907E-2</v>
      </c>
      <c r="Q24" s="3">
        <f>IF(ISNUMBER(P24),SUMIF(A:A,A24,P:P),"")</f>
        <v>0.9329789661413368</v>
      </c>
      <c r="R24" s="3">
        <f t="shared" si="22"/>
        <v>0.10372497620315134</v>
      </c>
      <c r="S24" s="6">
        <f t="shared" si="23"/>
        <v>9.6408795316707749</v>
      </c>
    </row>
    <row r="25" spans="1:19" x14ac:dyDescent="0.3">
      <c r="A25" s="1">
        <v>22</v>
      </c>
      <c r="B25" s="4">
        <v>0.64583333333333337</v>
      </c>
      <c r="C25" s="1" t="s">
        <v>21</v>
      </c>
      <c r="D25" s="1">
        <v>7</v>
      </c>
      <c r="E25" s="1">
        <v>13</v>
      </c>
      <c r="F25" s="1" t="s">
        <v>39</v>
      </c>
      <c r="G25" s="1">
        <v>43.6</v>
      </c>
      <c r="H25" s="1">
        <f>1+COUNTIFS(A:A,A25,G:G,"&gt;"&amp;G25)</f>
        <v>6</v>
      </c>
      <c r="I25" s="2">
        <f>AVERAGEIF(A:A,A25,G:G)</f>
        <v>46.706250000000004</v>
      </c>
      <c r="J25" s="2">
        <f t="shared" si="16"/>
        <v>-3.1062500000000028</v>
      </c>
      <c r="K25" s="2">
        <f t="shared" si="17"/>
        <v>86.893749999999997</v>
      </c>
      <c r="L25" s="2">
        <f t="shared" si="18"/>
        <v>183.75897859477493</v>
      </c>
      <c r="M25" s="2">
        <f>SUMIF(A:A,A25,L:L)</f>
        <v>2198.2348247505447</v>
      </c>
      <c r="N25" s="3">
        <f t="shared" si="19"/>
        <v>8.3593880201414728E-2</v>
      </c>
      <c r="O25" s="5">
        <f t="shared" si="20"/>
        <v>11.962598190089473</v>
      </c>
      <c r="P25" s="3">
        <f t="shared" si="21"/>
        <v>8.3593880201414728E-2</v>
      </c>
      <c r="Q25" s="3">
        <f>IF(ISNUMBER(P25),SUMIF(A:A,A25,P:P),"")</f>
        <v>0.9329789661413368</v>
      </c>
      <c r="R25" s="3">
        <f t="shared" si="22"/>
        <v>8.9598890473540541E-2</v>
      </c>
      <c r="S25" s="6">
        <f t="shared" si="23"/>
        <v>11.160852491753904</v>
      </c>
    </row>
    <row r="26" spans="1:19" x14ac:dyDescent="0.3">
      <c r="A26" s="1">
        <v>22</v>
      </c>
      <c r="B26" s="4">
        <v>0.64583333333333337</v>
      </c>
      <c r="C26" s="1" t="s">
        <v>21</v>
      </c>
      <c r="D26" s="1">
        <v>7</v>
      </c>
      <c r="E26" s="1">
        <v>14</v>
      </c>
      <c r="F26" s="1" t="s">
        <v>40</v>
      </c>
      <c r="G26" s="1">
        <v>31.17</v>
      </c>
      <c r="H26" s="1">
        <f>1+COUNTIFS(A:A,A26,G:G,"&gt;"&amp;G26)</f>
        <v>7</v>
      </c>
      <c r="I26" s="2">
        <f>AVERAGEIF(A:A,A26,G:G)</f>
        <v>46.706250000000004</v>
      </c>
      <c r="J26" s="2">
        <f t="shared" si="16"/>
        <v>-15.536250000000003</v>
      </c>
      <c r="K26" s="2">
        <f t="shared" si="17"/>
        <v>74.463750000000005</v>
      </c>
      <c r="L26" s="2">
        <f t="shared" si="18"/>
        <v>87.166928617113314</v>
      </c>
      <c r="M26" s="2">
        <f>SUMIF(A:A,A26,L:L)</f>
        <v>2198.2348247505447</v>
      </c>
      <c r="N26" s="3">
        <f t="shared" si="19"/>
        <v>3.9653146986698751E-2</v>
      </c>
      <c r="O26" s="5">
        <f t="shared" si="20"/>
        <v>25.218679373302702</v>
      </c>
      <c r="P26" s="3" t="str">
        <f t="shared" si="21"/>
        <v/>
      </c>
      <c r="Q26" s="3" t="str">
        <f>IF(ISNUMBER(P26),SUMIF(A:A,A26,P:P),"")</f>
        <v/>
      </c>
      <c r="R26" s="3" t="str">
        <f t="shared" si="22"/>
        <v/>
      </c>
      <c r="S26" s="6" t="str">
        <f t="shared" si="23"/>
        <v/>
      </c>
    </row>
    <row r="27" spans="1:19" x14ac:dyDescent="0.3">
      <c r="A27" s="1">
        <v>22</v>
      </c>
      <c r="B27" s="4">
        <v>0.64583333333333337</v>
      </c>
      <c r="C27" s="1" t="s">
        <v>21</v>
      </c>
      <c r="D27" s="1">
        <v>7</v>
      </c>
      <c r="E27" s="1">
        <v>8</v>
      </c>
      <c r="F27" s="1" t="s">
        <v>37</v>
      </c>
      <c r="G27" s="1">
        <v>24.99</v>
      </c>
      <c r="H27" s="1">
        <f>1+COUNTIFS(A:A,A27,G:G,"&gt;"&amp;G27)</f>
        <v>8</v>
      </c>
      <c r="I27" s="2">
        <f>AVERAGEIF(A:A,A27,G:G)</f>
        <v>46.706250000000004</v>
      </c>
      <c r="J27" s="2">
        <f t="shared" si="16"/>
        <v>-21.716250000000006</v>
      </c>
      <c r="K27" s="2">
        <f t="shared" si="17"/>
        <v>68.283749999999998</v>
      </c>
      <c r="L27" s="2">
        <f t="shared" si="18"/>
        <v>60.16104200178615</v>
      </c>
      <c r="M27" s="2">
        <f>SUMIF(A:A,A27,L:L)</f>
        <v>2198.2348247505447</v>
      </c>
      <c r="N27" s="3">
        <f t="shared" si="19"/>
        <v>2.7367886871964744E-2</v>
      </c>
      <c r="O27" s="5">
        <f t="shared" si="20"/>
        <v>36.539174715179968</v>
      </c>
      <c r="P27" s="3" t="str">
        <f t="shared" si="21"/>
        <v/>
      </c>
      <c r="Q27" s="3" t="str">
        <f>IF(ISNUMBER(P27),SUMIF(A:A,A27,P:P),"")</f>
        <v/>
      </c>
      <c r="R27" s="3" t="str">
        <f t="shared" si="22"/>
        <v/>
      </c>
      <c r="S27" s="6" t="str">
        <f t="shared" si="23"/>
        <v/>
      </c>
    </row>
    <row r="28" spans="1:19" x14ac:dyDescent="0.3">
      <c r="A28" s="1">
        <v>25</v>
      </c>
      <c r="B28" s="4">
        <v>0.66666666666666663</v>
      </c>
      <c r="C28" s="1" t="s">
        <v>21</v>
      </c>
      <c r="D28" s="1">
        <v>8</v>
      </c>
      <c r="E28" s="1">
        <v>7</v>
      </c>
      <c r="F28" s="1" t="s">
        <v>43</v>
      </c>
      <c r="G28" s="1">
        <v>58.7</v>
      </c>
      <c r="H28" s="1">
        <f>1+COUNTIFS(A:A,A28,G:G,"&gt;"&amp;G28)</f>
        <v>1</v>
      </c>
      <c r="I28" s="2">
        <f>AVERAGEIF(A:A,A28,G:G)</f>
        <v>40.73571428571428</v>
      </c>
      <c r="J28" s="2">
        <f t="shared" si="16"/>
        <v>17.964285714285722</v>
      </c>
      <c r="K28" s="2">
        <f t="shared" si="17"/>
        <v>107.96428571428572</v>
      </c>
      <c r="L28" s="2">
        <f t="shared" si="18"/>
        <v>650.57536147546864</v>
      </c>
      <c r="M28" s="2">
        <f>SUMIF(A:A,A28,L:L)</f>
        <v>2070.8367539507149</v>
      </c>
      <c r="N28" s="3">
        <f t="shared" si="19"/>
        <v>0.3141606214175548</v>
      </c>
      <c r="O28" s="5">
        <f t="shared" si="20"/>
        <v>3.1830851221512182</v>
      </c>
      <c r="P28" s="3">
        <f t="shared" si="21"/>
        <v>0.3141606214175548</v>
      </c>
      <c r="Q28" s="3">
        <f>IF(ISNUMBER(P28),SUMIF(A:A,A28,P:P),"")</f>
        <v>0.93779491983523833</v>
      </c>
      <c r="R28" s="3">
        <f t="shared" si="22"/>
        <v>0.33499927838460652</v>
      </c>
      <c r="S28" s="6">
        <f t="shared" si="23"/>
        <v>2.9850810569565418</v>
      </c>
    </row>
    <row r="29" spans="1:19" x14ac:dyDescent="0.3">
      <c r="A29" s="1">
        <v>25</v>
      </c>
      <c r="B29" s="4">
        <v>0.66666666666666663</v>
      </c>
      <c r="C29" s="1" t="s">
        <v>21</v>
      </c>
      <c r="D29" s="1">
        <v>8</v>
      </c>
      <c r="E29" s="1">
        <v>5</v>
      </c>
      <c r="F29" s="1" t="s">
        <v>42</v>
      </c>
      <c r="G29" s="1">
        <v>50.5</v>
      </c>
      <c r="H29" s="1">
        <f>1+COUNTIFS(A:A,A29,G:G,"&gt;"&amp;G29)</f>
        <v>2</v>
      </c>
      <c r="I29" s="2">
        <f>AVERAGEIF(A:A,A29,G:G)</f>
        <v>40.73571428571428</v>
      </c>
      <c r="J29" s="2">
        <f t="shared" si="16"/>
        <v>9.7642857142857196</v>
      </c>
      <c r="K29" s="2">
        <f t="shared" si="17"/>
        <v>99.76428571428572</v>
      </c>
      <c r="L29" s="2">
        <f t="shared" si="18"/>
        <v>397.76331515837597</v>
      </c>
      <c r="M29" s="2">
        <f>SUMIF(A:A,A29,L:L)</f>
        <v>2070.8367539507149</v>
      </c>
      <c r="N29" s="3">
        <f t="shared" si="19"/>
        <v>0.19207854718607267</v>
      </c>
      <c r="O29" s="5">
        <f t="shared" si="20"/>
        <v>5.2062034758690041</v>
      </c>
      <c r="P29" s="3">
        <f t="shared" si="21"/>
        <v>0.19207854718607267</v>
      </c>
      <c r="Q29" s="3">
        <f>IF(ISNUMBER(P29),SUMIF(A:A,A29,P:P),"")</f>
        <v>0.93779491983523833</v>
      </c>
      <c r="R29" s="3">
        <f t="shared" si="22"/>
        <v>0.20481935135649812</v>
      </c>
      <c r="S29" s="6">
        <f t="shared" si="23"/>
        <v>4.8823511712985113</v>
      </c>
    </row>
    <row r="30" spans="1:19" x14ac:dyDescent="0.3">
      <c r="A30" s="1">
        <v>25</v>
      </c>
      <c r="B30" s="4">
        <v>0.66666666666666663</v>
      </c>
      <c r="C30" s="1" t="s">
        <v>21</v>
      </c>
      <c r="D30" s="1">
        <v>8</v>
      </c>
      <c r="E30" s="1">
        <v>4</v>
      </c>
      <c r="F30" s="1" t="s">
        <v>41</v>
      </c>
      <c r="G30" s="1">
        <v>48.66</v>
      </c>
      <c r="H30" s="1">
        <f>1+COUNTIFS(A:A,A30,G:G,"&gt;"&amp;G30)</f>
        <v>3</v>
      </c>
      <c r="I30" s="2">
        <f>AVERAGEIF(A:A,A30,G:G)</f>
        <v>40.73571428571428</v>
      </c>
      <c r="J30" s="2">
        <f t="shared" si="16"/>
        <v>7.9242857142857162</v>
      </c>
      <c r="K30" s="2">
        <f t="shared" si="17"/>
        <v>97.924285714285716</v>
      </c>
      <c r="L30" s="2">
        <f t="shared" si="18"/>
        <v>356.18745200798503</v>
      </c>
      <c r="M30" s="2">
        <f>SUMIF(A:A,A30,L:L)</f>
        <v>2070.8367539507149</v>
      </c>
      <c r="N30" s="3">
        <f t="shared" si="19"/>
        <v>0.17200170478356411</v>
      </c>
      <c r="O30" s="5">
        <f t="shared" si="20"/>
        <v>5.813895863755163</v>
      </c>
      <c r="P30" s="3">
        <f t="shared" si="21"/>
        <v>0.17200170478356411</v>
      </c>
      <c r="Q30" s="3">
        <f>IF(ISNUMBER(P30),SUMIF(A:A,A30,P:P),"")</f>
        <v>0.93779491983523833</v>
      </c>
      <c r="R30" s="3">
        <f t="shared" si="22"/>
        <v>0.18341078752461484</v>
      </c>
      <c r="S30" s="6">
        <f t="shared" si="23"/>
        <v>5.4522420054806968</v>
      </c>
    </row>
    <row r="31" spans="1:19" x14ac:dyDescent="0.3">
      <c r="A31" s="1">
        <v>25</v>
      </c>
      <c r="B31" s="4">
        <v>0.66666666666666663</v>
      </c>
      <c r="C31" s="1" t="s">
        <v>21</v>
      </c>
      <c r="D31" s="1">
        <v>8</v>
      </c>
      <c r="E31" s="1">
        <v>11</v>
      </c>
      <c r="F31" s="1" t="s">
        <v>44</v>
      </c>
      <c r="G31" s="1">
        <v>45.99</v>
      </c>
      <c r="H31" s="1">
        <f>1+COUNTIFS(A:A,A31,G:G,"&gt;"&amp;G31)</f>
        <v>4</v>
      </c>
      <c r="I31" s="2">
        <f>AVERAGEIF(A:A,A31,G:G)</f>
        <v>40.73571428571428</v>
      </c>
      <c r="J31" s="2">
        <f t="shared" si="16"/>
        <v>5.2542857142857216</v>
      </c>
      <c r="K31" s="2">
        <f t="shared" si="17"/>
        <v>95.254285714285714</v>
      </c>
      <c r="L31" s="2">
        <f t="shared" si="18"/>
        <v>303.46222642137127</v>
      </c>
      <c r="M31" s="2">
        <f>SUMIF(A:A,A31,L:L)</f>
        <v>2070.8367539507149</v>
      </c>
      <c r="N31" s="3">
        <f t="shared" si="19"/>
        <v>0.14654087331723761</v>
      </c>
      <c r="O31" s="5">
        <f t="shared" si="20"/>
        <v>6.824034669393293</v>
      </c>
      <c r="P31" s="3">
        <f t="shared" si="21"/>
        <v>0.14654087331723761</v>
      </c>
      <c r="Q31" s="3">
        <f>IF(ISNUMBER(P31),SUMIF(A:A,A31,P:P),"")</f>
        <v>0.93779491983523833</v>
      </c>
      <c r="R31" s="3">
        <f t="shared" si="22"/>
        <v>0.15626110807145707</v>
      </c>
      <c r="S31" s="6">
        <f t="shared" si="23"/>
        <v>6.3995450457365708</v>
      </c>
    </row>
    <row r="32" spans="1:19" x14ac:dyDescent="0.3">
      <c r="A32" s="1">
        <v>25</v>
      </c>
      <c r="B32" s="4">
        <v>0.66666666666666663</v>
      </c>
      <c r="C32" s="1" t="s">
        <v>21</v>
      </c>
      <c r="D32" s="1">
        <v>8</v>
      </c>
      <c r="E32" s="1">
        <v>13</v>
      </c>
      <c r="F32" s="1" t="s">
        <v>45</v>
      </c>
      <c r="G32" s="1">
        <v>41.66</v>
      </c>
      <c r="H32" s="1">
        <f>1+COUNTIFS(A:A,A32,G:G,"&gt;"&amp;G32)</f>
        <v>5</v>
      </c>
      <c r="I32" s="2">
        <f>AVERAGEIF(A:A,A32,G:G)</f>
        <v>40.73571428571428</v>
      </c>
      <c r="J32" s="2">
        <f t="shared" ref="J32:J43" si="24">G32-I32</f>
        <v>0.92428571428571615</v>
      </c>
      <c r="K32" s="2">
        <f t="shared" ref="K32:K43" si="25">90+J32</f>
        <v>90.924285714285716</v>
      </c>
      <c r="L32" s="2">
        <f t="shared" ref="L32:L43" si="26">EXP(0.06*K32)</f>
        <v>234.03183259987472</v>
      </c>
      <c r="M32" s="2">
        <f>SUMIF(A:A,A32,L:L)</f>
        <v>2070.8367539507149</v>
      </c>
      <c r="N32" s="3">
        <f t="shared" ref="N32:N43" si="27">L32/M32</f>
        <v>0.11301317313080902</v>
      </c>
      <c r="O32" s="5">
        <f t="shared" ref="O32:O43" si="28">1/N32</f>
        <v>8.8485259930055502</v>
      </c>
      <c r="P32" s="3">
        <f t="shared" ref="P32:P43" si="29">IF(O32&gt;21,"",N32)</f>
        <v>0.11301317313080902</v>
      </c>
      <c r="Q32" s="3">
        <f>IF(ISNUMBER(P32),SUMIF(A:A,A32,P:P),"")</f>
        <v>0.93779491983523833</v>
      </c>
      <c r="R32" s="3">
        <f t="shared" ref="R32:R43" si="30">IFERROR(P32*(1/Q32),"")</f>
        <v>0.12050947466282325</v>
      </c>
      <c r="S32" s="6">
        <f t="shared" ref="S32:S43" si="31">IFERROR(1/R32,"")</f>
        <v>8.2981027242706631</v>
      </c>
    </row>
    <row r="33" spans="1:19" x14ac:dyDescent="0.3">
      <c r="A33" s="1">
        <v>25</v>
      </c>
      <c r="B33" s="4">
        <v>0.66666666666666663</v>
      </c>
      <c r="C33" s="1" t="s">
        <v>21</v>
      </c>
      <c r="D33" s="1">
        <v>8</v>
      </c>
      <c r="E33" s="1">
        <v>16</v>
      </c>
      <c r="F33" s="1" t="s">
        <v>46</v>
      </c>
      <c r="G33" s="1">
        <v>23.18</v>
      </c>
      <c r="H33" s="1">
        <f>1+COUNTIFS(A:A,A33,G:G,"&gt;"&amp;G33)</f>
        <v>6</v>
      </c>
      <c r="I33" s="2">
        <f>AVERAGEIF(A:A,A33,G:G)</f>
        <v>40.73571428571428</v>
      </c>
      <c r="J33" s="2">
        <f t="shared" si="24"/>
        <v>-17.555714285714281</v>
      </c>
      <c r="K33" s="2">
        <f t="shared" si="25"/>
        <v>72.444285714285712</v>
      </c>
      <c r="L33" s="2">
        <f t="shared" si="26"/>
        <v>77.219895909135815</v>
      </c>
      <c r="M33" s="2">
        <f>SUMIF(A:A,A33,L:L)</f>
        <v>2070.8367539507149</v>
      </c>
      <c r="N33" s="3">
        <f t="shared" si="27"/>
        <v>3.7289224156282101E-2</v>
      </c>
      <c r="O33" s="5">
        <f t="shared" si="28"/>
        <v>26.817398930289365</v>
      </c>
      <c r="P33" s="3" t="str">
        <f t="shared" si="29"/>
        <v/>
      </c>
      <c r="Q33" s="3" t="str">
        <f>IF(ISNUMBER(P33),SUMIF(A:A,A33,P:P),"")</f>
        <v/>
      </c>
      <c r="R33" s="3" t="str">
        <f t="shared" si="30"/>
        <v/>
      </c>
      <c r="S33" s="6" t="str">
        <f t="shared" si="31"/>
        <v/>
      </c>
    </row>
    <row r="34" spans="1:19" x14ac:dyDescent="0.3">
      <c r="A34" s="1">
        <v>25</v>
      </c>
      <c r="B34" s="4">
        <v>0.66666666666666663</v>
      </c>
      <c r="C34" s="1" t="s">
        <v>21</v>
      </c>
      <c r="D34" s="1">
        <v>8</v>
      </c>
      <c r="E34" s="1">
        <v>17</v>
      </c>
      <c r="F34" s="1" t="s">
        <v>47</v>
      </c>
      <c r="G34" s="1">
        <v>16.46</v>
      </c>
      <c r="H34" s="1">
        <f>1+COUNTIFS(A:A,A34,G:G,"&gt;"&amp;G34)</f>
        <v>7</v>
      </c>
      <c r="I34" s="2">
        <f>AVERAGEIF(A:A,A34,G:G)</f>
        <v>40.73571428571428</v>
      </c>
      <c r="J34" s="2">
        <f t="shared" si="24"/>
        <v>-24.27571428571428</v>
      </c>
      <c r="K34" s="2">
        <f t="shared" si="25"/>
        <v>65.724285714285713</v>
      </c>
      <c r="L34" s="2">
        <f t="shared" si="26"/>
        <v>51.596670378503454</v>
      </c>
      <c r="M34" s="2">
        <f>SUMIF(A:A,A34,L:L)</f>
        <v>2070.8367539507149</v>
      </c>
      <c r="N34" s="3">
        <f t="shared" si="27"/>
        <v>2.4915856008479668E-2</v>
      </c>
      <c r="O34" s="5">
        <f t="shared" si="28"/>
        <v>40.135085050245422</v>
      </c>
      <c r="P34" s="3" t="str">
        <f t="shared" si="29"/>
        <v/>
      </c>
      <c r="Q34" s="3" t="str">
        <f>IF(ISNUMBER(P34),SUMIF(A:A,A34,P:P),"")</f>
        <v/>
      </c>
      <c r="R34" s="3" t="str">
        <f t="shared" si="30"/>
        <v/>
      </c>
      <c r="S34" s="6" t="str">
        <f t="shared" si="31"/>
        <v/>
      </c>
    </row>
    <row r="35" spans="1:19" x14ac:dyDescent="0.3">
      <c r="A35" s="1">
        <v>28</v>
      </c>
      <c r="B35" s="4">
        <v>0.6875</v>
      </c>
      <c r="C35" s="1" t="s">
        <v>21</v>
      </c>
      <c r="D35" s="1">
        <v>9</v>
      </c>
      <c r="E35" s="1">
        <v>3</v>
      </c>
      <c r="F35" s="1" t="s">
        <v>49</v>
      </c>
      <c r="G35" s="1">
        <v>62.61</v>
      </c>
      <c r="H35" s="1">
        <f>1+COUNTIFS(A:A,A35,G:G,"&gt;"&amp;G35)</f>
        <v>1</v>
      </c>
      <c r="I35" s="2">
        <f>AVERAGEIF(A:A,A35,G:G)</f>
        <v>43.446666666666665</v>
      </c>
      <c r="J35" s="2">
        <f t="shared" si="24"/>
        <v>19.163333333333334</v>
      </c>
      <c r="K35" s="2">
        <f t="shared" si="25"/>
        <v>109.16333333333333</v>
      </c>
      <c r="L35" s="2">
        <f t="shared" si="26"/>
        <v>699.10433896507288</v>
      </c>
      <c r="M35" s="2">
        <f>SUMIF(A:A,A35,L:L)</f>
        <v>2562.2053313042952</v>
      </c>
      <c r="N35" s="3">
        <f t="shared" si="27"/>
        <v>0.27285258149439279</v>
      </c>
      <c r="O35" s="5">
        <f t="shared" si="28"/>
        <v>3.6649827336178249</v>
      </c>
      <c r="P35" s="3">
        <f t="shared" si="29"/>
        <v>0.27285258149439279</v>
      </c>
      <c r="Q35" s="3">
        <f>IF(ISNUMBER(P35),SUMIF(A:A,A35,P:P),"")</f>
        <v>0.94459802392368797</v>
      </c>
      <c r="R35" s="3">
        <f t="shared" si="30"/>
        <v>0.28885576148149544</v>
      </c>
      <c r="S35" s="6">
        <f t="shared" si="31"/>
        <v>3.4619354478898341</v>
      </c>
    </row>
    <row r="36" spans="1:19" x14ac:dyDescent="0.3">
      <c r="A36" s="1">
        <v>28</v>
      </c>
      <c r="B36" s="4">
        <v>0.6875</v>
      </c>
      <c r="C36" s="1" t="s">
        <v>21</v>
      </c>
      <c r="D36" s="1">
        <v>9</v>
      </c>
      <c r="E36" s="1">
        <v>8</v>
      </c>
      <c r="F36" s="1" t="s">
        <v>51</v>
      </c>
      <c r="G36" s="1">
        <v>53.34</v>
      </c>
      <c r="H36" s="1">
        <f>1+COUNTIFS(A:A,A36,G:G,"&gt;"&amp;G36)</f>
        <v>2</v>
      </c>
      <c r="I36" s="2">
        <f>AVERAGEIF(A:A,A36,G:G)</f>
        <v>43.446666666666665</v>
      </c>
      <c r="J36" s="2">
        <f t="shared" si="24"/>
        <v>9.893333333333338</v>
      </c>
      <c r="K36" s="2">
        <f t="shared" si="25"/>
        <v>99.893333333333345</v>
      </c>
      <c r="L36" s="2">
        <f t="shared" si="26"/>
        <v>400.85509383816537</v>
      </c>
      <c r="M36" s="2">
        <f>SUMIF(A:A,A36,L:L)</f>
        <v>2562.2053313042952</v>
      </c>
      <c r="N36" s="3">
        <f t="shared" si="27"/>
        <v>0.15644924664726592</v>
      </c>
      <c r="O36" s="5">
        <f t="shared" si="28"/>
        <v>6.3918492509882325</v>
      </c>
      <c r="P36" s="3">
        <f t="shared" si="29"/>
        <v>0.15644924664726592</v>
      </c>
      <c r="Q36" s="3">
        <f>IF(ISNUMBER(P36),SUMIF(A:A,A36,P:P),"")</f>
        <v>0.94459802392368797</v>
      </c>
      <c r="R36" s="3">
        <f t="shared" si="30"/>
        <v>0.16562521060271146</v>
      </c>
      <c r="S36" s="6">
        <f t="shared" si="31"/>
        <v>6.0377281717015912</v>
      </c>
    </row>
    <row r="37" spans="1:19" x14ac:dyDescent="0.3">
      <c r="A37" s="1">
        <v>28</v>
      </c>
      <c r="B37" s="4">
        <v>0.6875</v>
      </c>
      <c r="C37" s="1" t="s">
        <v>21</v>
      </c>
      <c r="D37" s="1">
        <v>9</v>
      </c>
      <c r="E37" s="1">
        <v>7</v>
      </c>
      <c r="F37" s="1" t="s">
        <v>50</v>
      </c>
      <c r="G37" s="1">
        <v>52.51</v>
      </c>
      <c r="H37" s="1">
        <f>1+COUNTIFS(A:A,A37,G:G,"&gt;"&amp;G37)</f>
        <v>3</v>
      </c>
      <c r="I37" s="2">
        <f>AVERAGEIF(A:A,A37,G:G)</f>
        <v>43.446666666666665</v>
      </c>
      <c r="J37" s="2">
        <f t="shared" si="24"/>
        <v>9.0633333333333326</v>
      </c>
      <c r="K37" s="2">
        <f t="shared" si="25"/>
        <v>99.063333333333333</v>
      </c>
      <c r="L37" s="2">
        <f t="shared" si="26"/>
        <v>381.38142887851291</v>
      </c>
      <c r="M37" s="2">
        <f>SUMIF(A:A,A37,L:L)</f>
        <v>2562.2053313042952</v>
      </c>
      <c r="N37" s="3">
        <f t="shared" si="27"/>
        <v>0.14884889365380019</v>
      </c>
      <c r="O37" s="5">
        <f t="shared" si="28"/>
        <v>6.7182225910650528</v>
      </c>
      <c r="P37" s="3">
        <f t="shared" si="29"/>
        <v>0.14884889365380019</v>
      </c>
      <c r="Q37" s="3">
        <f>IF(ISNUMBER(P37),SUMIF(A:A,A37,P:P),"")</f>
        <v>0.94459802392368797</v>
      </c>
      <c r="R37" s="3">
        <f t="shared" si="30"/>
        <v>0.15757908643034105</v>
      </c>
      <c r="S37" s="6">
        <f t="shared" si="31"/>
        <v>6.3460197837995276</v>
      </c>
    </row>
    <row r="38" spans="1:19" x14ac:dyDescent="0.3">
      <c r="A38" s="1">
        <v>28</v>
      </c>
      <c r="B38" s="4">
        <v>0.6875</v>
      </c>
      <c r="C38" s="1" t="s">
        <v>21</v>
      </c>
      <c r="D38" s="1">
        <v>9</v>
      </c>
      <c r="E38" s="1">
        <v>2</v>
      </c>
      <c r="F38" s="1" t="s">
        <v>48</v>
      </c>
      <c r="G38" s="1">
        <v>48.12</v>
      </c>
      <c r="H38" s="1">
        <f>1+COUNTIFS(A:A,A38,G:G,"&gt;"&amp;G38)</f>
        <v>4</v>
      </c>
      <c r="I38" s="2">
        <f>AVERAGEIF(A:A,A38,G:G)</f>
        <v>43.446666666666665</v>
      </c>
      <c r="J38" s="2">
        <f t="shared" si="24"/>
        <v>4.673333333333332</v>
      </c>
      <c r="K38" s="2">
        <f t="shared" si="25"/>
        <v>94.673333333333332</v>
      </c>
      <c r="L38" s="2">
        <f t="shared" si="26"/>
        <v>293.06663313359894</v>
      </c>
      <c r="M38" s="2">
        <f>SUMIF(A:A,A38,L:L)</f>
        <v>2562.2053313042952</v>
      </c>
      <c r="N38" s="3">
        <f t="shared" si="27"/>
        <v>0.1143806195206115</v>
      </c>
      <c r="O38" s="5">
        <f t="shared" si="28"/>
        <v>8.7427398469353363</v>
      </c>
      <c r="P38" s="3">
        <f t="shared" si="29"/>
        <v>0.1143806195206115</v>
      </c>
      <c r="Q38" s="3">
        <f>IF(ISNUMBER(P38),SUMIF(A:A,A38,P:P),"")</f>
        <v>0.94459802392368797</v>
      </c>
      <c r="R38" s="3">
        <f t="shared" si="30"/>
        <v>0.12108920051038774</v>
      </c>
      <c r="S38" s="6">
        <f t="shared" si="31"/>
        <v>8.2583747830940055</v>
      </c>
    </row>
    <row r="39" spans="1:19" x14ac:dyDescent="0.3">
      <c r="A39" s="1">
        <v>28</v>
      </c>
      <c r="B39" s="4">
        <v>0.6875</v>
      </c>
      <c r="C39" s="1" t="s">
        <v>21</v>
      </c>
      <c r="D39" s="1">
        <v>9</v>
      </c>
      <c r="E39" s="1">
        <v>14</v>
      </c>
      <c r="F39" s="1" t="s">
        <v>53</v>
      </c>
      <c r="G39" s="1">
        <v>46.73</v>
      </c>
      <c r="H39" s="1">
        <f>1+COUNTIFS(A:A,A39,G:G,"&gt;"&amp;G39)</f>
        <v>5</v>
      </c>
      <c r="I39" s="2">
        <f>AVERAGEIF(A:A,A39,G:G)</f>
        <v>43.446666666666665</v>
      </c>
      <c r="J39" s="2">
        <f t="shared" si="24"/>
        <v>3.2833333333333314</v>
      </c>
      <c r="K39" s="2">
        <f t="shared" si="25"/>
        <v>93.283333333333331</v>
      </c>
      <c r="L39" s="2">
        <f t="shared" si="26"/>
        <v>269.61634390670076</v>
      </c>
      <c r="M39" s="2">
        <f>SUMIF(A:A,A39,L:L)</f>
        <v>2562.2053313042952</v>
      </c>
      <c r="N39" s="3">
        <f t="shared" si="27"/>
        <v>0.10522823468228913</v>
      </c>
      <c r="O39" s="5">
        <f t="shared" si="28"/>
        <v>9.5031528659513764</v>
      </c>
      <c r="P39" s="3">
        <f t="shared" si="29"/>
        <v>0.10522823468228913</v>
      </c>
      <c r="Q39" s="3">
        <f>IF(ISNUMBER(P39),SUMIF(A:A,A39,P:P),"")</f>
        <v>0.94459802392368797</v>
      </c>
      <c r="R39" s="3">
        <f t="shared" si="30"/>
        <v>0.11140001568623892</v>
      </c>
      <c r="S39" s="6">
        <f t="shared" si="31"/>
        <v>8.9766594182224022</v>
      </c>
    </row>
    <row r="40" spans="1:19" x14ac:dyDescent="0.3">
      <c r="A40" s="1">
        <v>28</v>
      </c>
      <c r="B40" s="4">
        <v>0.6875</v>
      </c>
      <c r="C40" s="1" t="s">
        <v>21</v>
      </c>
      <c r="D40" s="1">
        <v>9</v>
      </c>
      <c r="E40" s="1">
        <v>16</v>
      </c>
      <c r="F40" s="1" t="s">
        <v>54</v>
      </c>
      <c r="G40" s="1">
        <v>45.68</v>
      </c>
      <c r="H40" s="1">
        <f>1+COUNTIFS(A:A,A40,G:G,"&gt;"&amp;G40)</f>
        <v>6</v>
      </c>
      <c r="I40" s="2">
        <f>AVERAGEIF(A:A,A40,G:G)</f>
        <v>43.446666666666665</v>
      </c>
      <c r="J40" s="2">
        <f t="shared" si="24"/>
        <v>2.2333333333333343</v>
      </c>
      <c r="K40" s="2">
        <f t="shared" si="25"/>
        <v>92.233333333333334</v>
      </c>
      <c r="L40" s="2">
        <f t="shared" si="26"/>
        <v>253.15450651112167</v>
      </c>
      <c r="M40" s="2">
        <f>SUMIF(A:A,A40,L:L)</f>
        <v>2562.2053313042952</v>
      </c>
      <c r="N40" s="3">
        <f t="shared" si="27"/>
        <v>9.8803364202763921E-2</v>
      </c>
      <c r="O40" s="5">
        <f t="shared" si="28"/>
        <v>10.121112859556112</v>
      </c>
      <c r="P40" s="3">
        <f t="shared" si="29"/>
        <v>9.8803364202763921E-2</v>
      </c>
      <c r="Q40" s="3">
        <f>IF(ISNUMBER(P40),SUMIF(A:A,A40,P:P),"")</f>
        <v>0.94459802392368797</v>
      </c>
      <c r="R40" s="3">
        <f t="shared" si="30"/>
        <v>0.10459831769746114</v>
      </c>
      <c r="S40" s="6">
        <f t="shared" si="31"/>
        <v>9.5603832070453318</v>
      </c>
    </row>
    <row r="41" spans="1:19" x14ac:dyDescent="0.3">
      <c r="A41" s="1">
        <v>28</v>
      </c>
      <c r="B41" s="4">
        <v>0.6875</v>
      </c>
      <c r="C41" s="1" t="s">
        <v>21</v>
      </c>
      <c r="D41" s="1">
        <v>9</v>
      </c>
      <c r="E41" s="1">
        <v>17</v>
      </c>
      <c r="F41" s="1" t="s">
        <v>19</v>
      </c>
      <c r="G41" s="1">
        <v>33.659999999999997</v>
      </c>
      <c r="H41" s="1">
        <f>1+COUNTIFS(A:A,A41,G:G,"&gt;"&amp;G41)</f>
        <v>7</v>
      </c>
      <c r="I41" s="2">
        <f>AVERAGEIF(A:A,A41,G:G)</f>
        <v>43.446666666666665</v>
      </c>
      <c r="J41" s="2">
        <f t="shared" si="24"/>
        <v>-9.7866666666666688</v>
      </c>
      <c r="K41" s="2">
        <f t="shared" si="25"/>
        <v>80.213333333333338</v>
      </c>
      <c r="L41" s="2">
        <f t="shared" si="26"/>
        <v>123.07574760360279</v>
      </c>
      <c r="M41" s="2">
        <f>SUMIF(A:A,A41,L:L)</f>
        <v>2562.2053313042952</v>
      </c>
      <c r="N41" s="3">
        <f t="shared" si="27"/>
        <v>4.8035083722564445E-2</v>
      </c>
      <c r="O41" s="5">
        <f t="shared" si="28"/>
        <v>20.818117144870318</v>
      </c>
      <c r="P41" s="3">
        <f t="shared" si="29"/>
        <v>4.8035083722564445E-2</v>
      </c>
      <c r="Q41" s="3">
        <f>IF(ISNUMBER(P41),SUMIF(A:A,A41,P:P),"")</f>
        <v>0.94459802392368797</v>
      </c>
      <c r="R41" s="3">
        <f t="shared" si="30"/>
        <v>5.0852407591364064E-2</v>
      </c>
      <c r="S41" s="6">
        <f t="shared" si="31"/>
        <v>19.664752316856351</v>
      </c>
    </row>
    <row r="42" spans="1:19" x14ac:dyDescent="0.3">
      <c r="A42" s="1">
        <v>28</v>
      </c>
      <c r="B42" s="4">
        <v>0.6875</v>
      </c>
      <c r="C42" s="1" t="s">
        <v>21</v>
      </c>
      <c r="D42" s="1">
        <v>9</v>
      </c>
      <c r="E42" s="1">
        <v>18</v>
      </c>
      <c r="F42" s="1" t="s">
        <v>55</v>
      </c>
      <c r="G42" s="1">
        <v>27.36</v>
      </c>
      <c r="H42" s="1">
        <f>1+COUNTIFS(A:A,A42,G:G,"&gt;"&amp;G42)</f>
        <v>8</v>
      </c>
      <c r="I42" s="2">
        <f>AVERAGEIF(A:A,A42,G:G)</f>
        <v>43.446666666666665</v>
      </c>
      <c r="J42" s="2">
        <f t="shared" si="24"/>
        <v>-16.086666666666666</v>
      </c>
      <c r="K42" s="2">
        <f t="shared" si="25"/>
        <v>73.913333333333327</v>
      </c>
      <c r="L42" s="2">
        <f t="shared" si="26"/>
        <v>84.335256150242941</v>
      </c>
      <c r="M42" s="2">
        <f>SUMIF(A:A,A42,L:L)</f>
        <v>2562.2053313042952</v>
      </c>
      <c r="N42" s="3">
        <f t="shared" si="27"/>
        <v>3.2915104468739798E-2</v>
      </c>
      <c r="O42" s="5">
        <f t="shared" si="28"/>
        <v>30.381188701671054</v>
      </c>
      <c r="P42" s="3" t="str">
        <f t="shared" si="29"/>
        <v/>
      </c>
      <c r="Q42" s="3" t="str">
        <f>IF(ISNUMBER(P42),SUMIF(A:A,A42,P:P),"")</f>
        <v/>
      </c>
      <c r="R42" s="3" t="str">
        <f t="shared" si="30"/>
        <v/>
      </c>
      <c r="S42" s="6" t="str">
        <f t="shared" si="31"/>
        <v/>
      </c>
    </row>
    <row r="43" spans="1:19" x14ac:dyDescent="0.3">
      <c r="A43" s="1">
        <v>28</v>
      </c>
      <c r="B43" s="4">
        <v>0.6875</v>
      </c>
      <c r="C43" s="1" t="s">
        <v>21</v>
      </c>
      <c r="D43" s="1">
        <v>9</v>
      </c>
      <c r="E43" s="1">
        <v>11</v>
      </c>
      <c r="F43" s="1" t="s">
        <v>52</v>
      </c>
      <c r="G43" s="1">
        <v>21.01</v>
      </c>
      <c r="H43" s="1">
        <f>1+COUNTIFS(A:A,A43,G:G,"&gt;"&amp;G43)</f>
        <v>9</v>
      </c>
      <c r="I43" s="2">
        <f>AVERAGEIF(A:A,A43,G:G)</f>
        <v>43.446666666666665</v>
      </c>
      <c r="J43" s="2">
        <f t="shared" si="24"/>
        <v>-22.436666666666664</v>
      </c>
      <c r="K43" s="2">
        <f t="shared" si="25"/>
        <v>67.563333333333333</v>
      </c>
      <c r="L43" s="2">
        <f t="shared" si="26"/>
        <v>57.615982317276682</v>
      </c>
      <c r="M43" s="2">
        <f>SUMIF(A:A,A43,L:L)</f>
        <v>2562.2053313042952</v>
      </c>
      <c r="N43" s="3">
        <f t="shared" si="27"/>
        <v>2.2486871607572203E-2</v>
      </c>
      <c r="O43" s="5">
        <f t="shared" si="28"/>
        <v>44.470392211572069</v>
      </c>
      <c r="P43" s="3" t="str">
        <f t="shared" si="29"/>
        <v/>
      </c>
      <c r="Q43" s="3" t="str">
        <f>IF(ISNUMBER(P43),SUMIF(A:A,A43,P:P),"")</f>
        <v/>
      </c>
      <c r="R43" s="3" t="str">
        <f t="shared" si="30"/>
        <v/>
      </c>
      <c r="S43" s="6" t="str">
        <f t="shared" si="31"/>
        <v/>
      </c>
    </row>
  </sheetData>
  <autoFilter ref="A7:S7" xr:uid="{00000000-0009-0000-0000-000000000000}"/>
  <sortState xmlns:xlrd2="http://schemas.microsoft.com/office/spreadsheetml/2017/richdata2" ref="A8:T43">
    <sortCondition ref="B8:B43"/>
    <sortCondition ref="H8:H43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9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09062022 -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2022-06-08T23:52:36Z</cp:lastPrinted>
  <dcterms:created xsi:type="dcterms:W3CDTF">2016-03-11T05:58:01Z</dcterms:created>
  <dcterms:modified xsi:type="dcterms:W3CDTF">2022-06-08T23:59:28Z</dcterms:modified>
</cp:coreProperties>
</file>