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9_{528D4C48-6031-487F-96B6-D2C480B36B6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25112022 - Sunshine Coast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25112022 - Sunshine Coast'!$A$7:$S$7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3" i="1" l="1"/>
  <c r="I13" i="1"/>
  <c r="J13" i="1" s="1"/>
  <c r="K13" i="1" s="1"/>
  <c r="L13" i="1" s="1"/>
  <c r="H8" i="1"/>
  <c r="I8" i="1"/>
  <c r="J8" i="1" s="1"/>
  <c r="K8" i="1" s="1"/>
  <c r="L8" i="1" s="1"/>
  <c r="H18" i="1"/>
  <c r="I18" i="1"/>
  <c r="J18" i="1" s="1"/>
  <c r="K18" i="1" s="1"/>
  <c r="L18" i="1" s="1"/>
  <c r="H12" i="1"/>
  <c r="I12" i="1"/>
  <c r="J12" i="1" s="1"/>
  <c r="K12" i="1" s="1"/>
  <c r="L12" i="1" s="1"/>
  <c r="H11" i="1"/>
  <c r="I11" i="1"/>
  <c r="J11" i="1" s="1"/>
  <c r="K11" i="1" s="1"/>
  <c r="L11" i="1" s="1"/>
  <c r="H10" i="1"/>
  <c r="I10" i="1"/>
  <c r="J10" i="1" s="1"/>
  <c r="K10" i="1" s="1"/>
  <c r="L10" i="1" s="1"/>
  <c r="H15" i="1"/>
  <c r="I15" i="1"/>
  <c r="J15" i="1" s="1"/>
  <c r="K15" i="1" s="1"/>
  <c r="L15" i="1" s="1"/>
  <c r="H16" i="1"/>
  <c r="I16" i="1"/>
  <c r="J16" i="1" s="1"/>
  <c r="K16" i="1" s="1"/>
  <c r="L16" i="1" s="1"/>
  <c r="H9" i="1"/>
  <c r="I9" i="1"/>
  <c r="J9" i="1" s="1"/>
  <c r="K9" i="1" s="1"/>
  <c r="L9" i="1" s="1"/>
  <c r="H19" i="1"/>
  <c r="I19" i="1"/>
  <c r="J19" i="1" s="1"/>
  <c r="K19" i="1" s="1"/>
  <c r="L19" i="1" s="1"/>
  <c r="H14" i="1"/>
  <c r="I14" i="1"/>
  <c r="J14" i="1" s="1"/>
  <c r="K14" i="1" s="1"/>
  <c r="L14" i="1" s="1"/>
  <c r="H17" i="1"/>
  <c r="I17" i="1"/>
  <c r="J17" i="1" s="1"/>
  <c r="K17" i="1" s="1"/>
  <c r="L17" i="1" s="1"/>
  <c r="H21" i="1"/>
  <c r="I21" i="1"/>
  <c r="J21" i="1" s="1"/>
  <c r="K21" i="1" s="1"/>
  <c r="L21" i="1" s="1"/>
  <c r="H27" i="1"/>
  <c r="I27" i="1"/>
  <c r="J27" i="1" s="1"/>
  <c r="K27" i="1" s="1"/>
  <c r="L27" i="1" s="1"/>
  <c r="H29" i="1"/>
  <c r="I29" i="1"/>
  <c r="J29" i="1" s="1"/>
  <c r="K29" i="1" s="1"/>
  <c r="L29" i="1" s="1"/>
  <c r="H28" i="1"/>
  <c r="I28" i="1"/>
  <c r="J28" i="1" s="1"/>
  <c r="K28" i="1" s="1"/>
  <c r="L28" i="1" s="1"/>
  <c r="H23" i="1"/>
  <c r="I23" i="1"/>
  <c r="J23" i="1" s="1"/>
  <c r="K23" i="1" s="1"/>
  <c r="L23" i="1" s="1"/>
  <c r="H22" i="1"/>
  <c r="I22" i="1"/>
  <c r="J22" i="1" s="1"/>
  <c r="K22" i="1" s="1"/>
  <c r="L22" i="1" s="1"/>
  <c r="H30" i="1"/>
  <c r="I30" i="1"/>
  <c r="J30" i="1" s="1"/>
  <c r="K30" i="1" s="1"/>
  <c r="L30" i="1" s="1"/>
  <c r="H25" i="1"/>
  <c r="I25" i="1"/>
  <c r="J25" i="1" s="1"/>
  <c r="K25" i="1" s="1"/>
  <c r="L25" i="1" s="1"/>
  <c r="H26" i="1"/>
  <c r="I26" i="1"/>
  <c r="J26" i="1" s="1"/>
  <c r="K26" i="1" s="1"/>
  <c r="L26" i="1" s="1"/>
  <c r="H24" i="1"/>
  <c r="I24" i="1"/>
  <c r="J24" i="1" s="1"/>
  <c r="K24" i="1" s="1"/>
  <c r="L24" i="1" s="1"/>
  <c r="H41" i="1"/>
  <c r="I41" i="1"/>
  <c r="J41" i="1" s="1"/>
  <c r="K41" i="1" s="1"/>
  <c r="L41" i="1" s="1"/>
  <c r="H34" i="1"/>
  <c r="I34" i="1"/>
  <c r="J34" i="1" s="1"/>
  <c r="K34" i="1" s="1"/>
  <c r="L34" i="1" s="1"/>
  <c r="H40" i="1"/>
  <c r="I40" i="1"/>
  <c r="J40" i="1" s="1"/>
  <c r="K40" i="1" s="1"/>
  <c r="L40" i="1" s="1"/>
  <c r="H36" i="1"/>
  <c r="I36" i="1"/>
  <c r="J36" i="1" s="1"/>
  <c r="K36" i="1" s="1"/>
  <c r="L36" i="1" s="1"/>
  <c r="H33" i="1"/>
  <c r="I33" i="1"/>
  <c r="J33" i="1" s="1"/>
  <c r="K33" i="1" s="1"/>
  <c r="L33" i="1" s="1"/>
  <c r="H32" i="1"/>
  <c r="I32" i="1"/>
  <c r="J32" i="1" s="1"/>
  <c r="K32" i="1" s="1"/>
  <c r="L32" i="1" s="1"/>
  <c r="H35" i="1"/>
  <c r="I35" i="1"/>
  <c r="J35" i="1" s="1"/>
  <c r="K35" i="1" s="1"/>
  <c r="L35" i="1" s="1"/>
  <c r="H37" i="1"/>
  <c r="I37" i="1"/>
  <c r="J37" i="1" s="1"/>
  <c r="K37" i="1" s="1"/>
  <c r="L37" i="1" s="1"/>
  <c r="H39" i="1"/>
  <c r="I39" i="1"/>
  <c r="J39" i="1" s="1"/>
  <c r="K39" i="1" s="1"/>
  <c r="L39" i="1" s="1"/>
  <c r="H38" i="1"/>
  <c r="I38" i="1"/>
  <c r="J38" i="1" s="1"/>
  <c r="K38" i="1" s="1"/>
  <c r="L38" i="1" s="1"/>
  <c r="H42" i="1"/>
  <c r="I42" i="1"/>
  <c r="J42" i="1" s="1"/>
  <c r="K42" i="1" s="1"/>
  <c r="L42" i="1" s="1"/>
  <c r="H49" i="1"/>
  <c r="I49" i="1"/>
  <c r="J49" i="1" s="1"/>
  <c r="K49" i="1" s="1"/>
  <c r="L49" i="1" s="1"/>
  <c r="H44" i="1"/>
  <c r="I44" i="1"/>
  <c r="J44" i="1" s="1"/>
  <c r="K44" i="1" s="1"/>
  <c r="L44" i="1" s="1"/>
  <c r="H52" i="1"/>
  <c r="I52" i="1"/>
  <c r="J52" i="1" s="1"/>
  <c r="K52" i="1" s="1"/>
  <c r="L52" i="1" s="1"/>
  <c r="H45" i="1"/>
  <c r="I45" i="1"/>
  <c r="J45" i="1" s="1"/>
  <c r="K45" i="1" s="1"/>
  <c r="L45" i="1" s="1"/>
  <c r="H50" i="1"/>
  <c r="I50" i="1"/>
  <c r="J50" i="1" s="1"/>
  <c r="K50" i="1" s="1"/>
  <c r="L50" i="1" s="1"/>
  <c r="H47" i="1"/>
  <c r="I47" i="1"/>
  <c r="J47" i="1" s="1"/>
  <c r="K47" i="1" s="1"/>
  <c r="L47" i="1" s="1"/>
  <c r="H46" i="1"/>
  <c r="I46" i="1"/>
  <c r="J46" i="1" s="1"/>
  <c r="K46" i="1" s="1"/>
  <c r="L46" i="1" s="1"/>
  <c r="H53" i="1"/>
  <c r="I53" i="1"/>
  <c r="J53" i="1" s="1"/>
  <c r="K53" i="1" s="1"/>
  <c r="L53" i="1" s="1"/>
  <c r="H54" i="1"/>
  <c r="I54" i="1"/>
  <c r="J54" i="1" s="1"/>
  <c r="K54" i="1" s="1"/>
  <c r="L54" i="1" s="1"/>
  <c r="H55" i="1"/>
  <c r="I55" i="1"/>
  <c r="J55" i="1" s="1"/>
  <c r="K55" i="1" s="1"/>
  <c r="L55" i="1" s="1"/>
  <c r="H48" i="1"/>
  <c r="I48" i="1"/>
  <c r="J48" i="1" s="1"/>
  <c r="K48" i="1" s="1"/>
  <c r="L48" i="1" s="1"/>
  <c r="H56" i="1"/>
  <c r="I56" i="1"/>
  <c r="J56" i="1" s="1"/>
  <c r="K56" i="1" s="1"/>
  <c r="L56" i="1" s="1"/>
  <c r="H51" i="1"/>
  <c r="I51" i="1"/>
  <c r="J51" i="1" s="1"/>
  <c r="K51" i="1" s="1"/>
  <c r="L51" i="1" s="1"/>
  <c r="H58" i="1"/>
  <c r="I58" i="1"/>
  <c r="J58" i="1" s="1"/>
  <c r="K58" i="1" s="1"/>
  <c r="L58" i="1" s="1"/>
  <c r="H60" i="1"/>
  <c r="I60" i="1"/>
  <c r="J60" i="1" s="1"/>
  <c r="K60" i="1" s="1"/>
  <c r="L60" i="1" s="1"/>
  <c r="H62" i="1"/>
  <c r="I62" i="1"/>
  <c r="J62" i="1" s="1"/>
  <c r="K62" i="1" s="1"/>
  <c r="L62" i="1" s="1"/>
  <c r="H59" i="1"/>
  <c r="I59" i="1"/>
  <c r="J59" i="1" s="1"/>
  <c r="K59" i="1" s="1"/>
  <c r="L59" i="1" s="1"/>
  <c r="H65" i="1"/>
  <c r="I65" i="1"/>
  <c r="J65" i="1" s="1"/>
  <c r="K65" i="1" s="1"/>
  <c r="L65" i="1" s="1"/>
  <c r="H66" i="1"/>
  <c r="I66" i="1"/>
  <c r="J66" i="1" s="1"/>
  <c r="K66" i="1" s="1"/>
  <c r="L66" i="1" s="1"/>
  <c r="H61" i="1"/>
  <c r="I61" i="1"/>
  <c r="J61" i="1" s="1"/>
  <c r="K61" i="1" s="1"/>
  <c r="L61" i="1" s="1"/>
  <c r="H67" i="1"/>
  <c r="I67" i="1"/>
  <c r="J67" i="1" s="1"/>
  <c r="K67" i="1" s="1"/>
  <c r="L67" i="1" s="1"/>
  <c r="H63" i="1"/>
  <c r="I63" i="1"/>
  <c r="J63" i="1" s="1"/>
  <c r="K63" i="1" s="1"/>
  <c r="L63" i="1" s="1"/>
  <c r="H68" i="1"/>
  <c r="I68" i="1"/>
  <c r="J68" i="1" s="1"/>
  <c r="K68" i="1" s="1"/>
  <c r="L68" i="1" s="1"/>
  <c r="H64" i="1"/>
  <c r="I64" i="1"/>
  <c r="J64" i="1" s="1"/>
  <c r="K64" i="1" s="1"/>
  <c r="L64" i="1" s="1"/>
  <c r="H76" i="1"/>
  <c r="I76" i="1"/>
  <c r="J76" i="1" s="1"/>
  <c r="K76" i="1" s="1"/>
  <c r="L76" i="1" s="1"/>
  <c r="H73" i="1"/>
  <c r="I73" i="1"/>
  <c r="J73" i="1" s="1"/>
  <c r="K73" i="1" s="1"/>
  <c r="L73" i="1" s="1"/>
  <c r="H80" i="1"/>
  <c r="I80" i="1"/>
  <c r="J80" i="1" s="1"/>
  <c r="K80" i="1" s="1"/>
  <c r="L80" i="1" s="1"/>
  <c r="H72" i="1"/>
  <c r="I72" i="1"/>
  <c r="J72" i="1" s="1"/>
  <c r="K72" i="1" s="1"/>
  <c r="L72" i="1" s="1"/>
  <c r="H77" i="1"/>
  <c r="I77" i="1"/>
  <c r="J77" i="1" s="1"/>
  <c r="K77" i="1" s="1"/>
  <c r="L77" i="1" s="1"/>
  <c r="H78" i="1"/>
  <c r="I78" i="1"/>
  <c r="J78" i="1" s="1"/>
  <c r="K78" i="1" s="1"/>
  <c r="L78" i="1" s="1"/>
  <c r="H82" i="1"/>
  <c r="I82" i="1"/>
  <c r="J82" i="1" s="1"/>
  <c r="K82" i="1" s="1"/>
  <c r="L82" i="1" s="1"/>
  <c r="H83" i="1"/>
  <c r="I83" i="1"/>
  <c r="J83" i="1" s="1"/>
  <c r="K83" i="1" s="1"/>
  <c r="L83" i="1" s="1"/>
  <c r="H75" i="1"/>
  <c r="I75" i="1"/>
  <c r="J75" i="1" s="1"/>
  <c r="K75" i="1" s="1"/>
  <c r="L75" i="1" s="1"/>
  <c r="H74" i="1"/>
  <c r="I74" i="1"/>
  <c r="J74" i="1" s="1"/>
  <c r="K74" i="1" s="1"/>
  <c r="L74" i="1" s="1"/>
  <c r="H81" i="1"/>
  <c r="I81" i="1"/>
  <c r="J81" i="1" s="1"/>
  <c r="K81" i="1" s="1"/>
  <c r="L81" i="1" s="1"/>
  <c r="H70" i="1"/>
  <c r="I70" i="1"/>
  <c r="J70" i="1" s="1"/>
  <c r="K70" i="1" s="1"/>
  <c r="L70" i="1" s="1"/>
  <c r="H71" i="1"/>
  <c r="I71" i="1"/>
  <c r="J71" i="1" s="1"/>
  <c r="K71" i="1" s="1"/>
  <c r="L71" i="1" s="1"/>
  <c r="H79" i="1"/>
  <c r="I79" i="1"/>
  <c r="J79" i="1" s="1"/>
  <c r="K79" i="1" s="1"/>
  <c r="L79" i="1" s="1"/>
  <c r="M8" i="1" l="1"/>
  <c r="N8" i="1" s="1"/>
  <c r="O8" i="1" s="1"/>
  <c r="P8" i="1" s="1"/>
  <c r="M50" i="1"/>
  <c r="N50" i="1" s="1"/>
  <c r="O50" i="1" s="1"/>
  <c r="P50" i="1" s="1"/>
  <c r="M53" i="1"/>
  <c r="N53" i="1" s="1"/>
  <c r="O53" i="1" s="1"/>
  <c r="P53" i="1" s="1"/>
  <c r="M44" i="1"/>
  <c r="N44" i="1" s="1"/>
  <c r="O44" i="1" s="1"/>
  <c r="P44" i="1" s="1"/>
  <c r="M48" i="1"/>
  <c r="N48" i="1" s="1"/>
  <c r="O48" i="1" s="1"/>
  <c r="P48" i="1" s="1"/>
  <c r="M51" i="1"/>
  <c r="N51" i="1" s="1"/>
  <c r="O51" i="1" s="1"/>
  <c r="P51" i="1" s="1"/>
  <c r="M46" i="1"/>
  <c r="N46" i="1" s="1"/>
  <c r="O46" i="1" s="1"/>
  <c r="P46" i="1" s="1"/>
  <c r="M49" i="1"/>
  <c r="N49" i="1" s="1"/>
  <c r="O49" i="1" s="1"/>
  <c r="P49" i="1" s="1"/>
  <c r="M45" i="1"/>
  <c r="N45" i="1" s="1"/>
  <c r="O45" i="1" s="1"/>
  <c r="P45" i="1" s="1"/>
  <c r="M55" i="1"/>
  <c r="N55" i="1" s="1"/>
  <c r="O55" i="1" s="1"/>
  <c r="P55" i="1" s="1"/>
  <c r="M56" i="1"/>
  <c r="N56" i="1" s="1"/>
  <c r="O56" i="1" s="1"/>
  <c r="P56" i="1" s="1"/>
  <c r="M47" i="1"/>
  <c r="N47" i="1" s="1"/>
  <c r="O47" i="1" s="1"/>
  <c r="P47" i="1" s="1"/>
  <c r="M52" i="1"/>
  <c r="N52" i="1" s="1"/>
  <c r="O52" i="1" s="1"/>
  <c r="P52" i="1" s="1"/>
  <c r="M54" i="1"/>
  <c r="N54" i="1" s="1"/>
  <c r="O54" i="1" s="1"/>
  <c r="P54" i="1" s="1"/>
  <c r="M66" i="1"/>
  <c r="N66" i="1" s="1"/>
  <c r="O66" i="1" s="1"/>
  <c r="P66" i="1" s="1"/>
  <c r="M62" i="1"/>
  <c r="N62" i="1" s="1"/>
  <c r="O62" i="1" s="1"/>
  <c r="P62" i="1" s="1"/>
  <c r="M63" i="1"/>
  <c r="N63" i="1" s="1"/>
  <c r="O63" i="1" s="1"/>
  <c r="P63" i="1" s="1"/>
  <c r="M60" i="1"/>
  <c r="N60" i="1" s="1"/>
  <c r="O60" i="1" s="1"/>
  <c r="P60" i="1" s="1"/>
  <c r="M65" i="1"/>
  <c r="N65" i="1" s="1"/>
  <c r="O65" i="1" s="1"/>
  <c r="P65" i="1" s="1"/>
  <c r="M67" i="1"/>
  <c r="N67" i="1" s="1"/>
  <c r="O67" i="1" s="1"/>
  <c r="P67" i="1" s="1"/>
  <c r="M64" i="1"/>
  <c r="N64" i="1" s="1"/>
  <c r="O64" i="1" s="1"/>
  <c r="P64" i="1" s="1"/>
  <c r="M58" i="1"/>
  <c r="N58" i="1" s="1"/>
  <c r="O58" i="1" s="1"/>
  <c r="P58" i="1" s="1"/>
  <c r="M59" i="1"/>
  <c r="N59" i="1" s="1"/>
  <c r="O59" i="1" s="1"/>
  <c r="P59" i="1" s="1"/>
  <c r="M61" i="1"/>
  <c r="N61" i="1" s="1"/>
  <c r="O61" i="1" s="1"/>
  <c r="P61" i="1" s="1"/>
  <c r="M68" i="1"/>
  <c r="N68" i="1" s="1"/>
  <c r="O68" i="1" s="1"/>
  <c r="P68" i="1" s="1"/>
  <c r="M83" i="1"/>
  <c r="N83" i="1" s="1"/>
  <c r="O83" i="1" s="1"/>
  <c r="P83" i="1" s="1"/>
  <c r="M80" i="1"/>
  <c r="N80" i="1" s="1"/>
  <c r="O80" i="1" s="1"/>
  <c r="P80" i="1" s="1"/>
  <c r="M70" i="1"/>
  <c r="N70" i="1" s="1"/>
  <c r="O70" i="1" s="1"/>
  <c r="P70" i="1" s="1"/>
  <c r="M81" i="1"/>
  <c r="N81" i="1" s="1"/>
  <c r="O81" i="1" s="1"/>
  <c r="P81" i="1" s="1"/>
  <c r="M73" i="1"/>
  <c r="N73" i="1" s="1"/>
  <c r="O73" i="1" s="1"/>
  <c r="P73" i="1" s="1"/>
  <c r="M78" i="1"/>
  <c r="N78" i="1" s="1"/>
  <c r="O78" i="1" s="1"/>
  <c r="P78" i="1" s="1"/>
  <c r="M74" i="1"/>
  <c r="N74" i="1" s="1"/>
  <c r="O74" i="1" s="1"/>
  <c r="P74" i="1" s="1"/>
  <c r="M76" i="1"/>
  <c r="N76" i="1" s="1"/>
  <c r="O76" i="1" s="1"/>
  <c r="P76" i="1" s="1"/>
  <c r="M82" i="1"/>
  <c r="N82" i="1" s="1"/>
  <c r="O82" i="1" s="1"/>
  <c r="P82" i="1" s="1"/>
  <c r="M77" i="1"/>
  <c r="N77" i="1" s="1"/>
  <c r="O77" i="1" s="1"/>
  <c r="P77" i="1" s="1"/>
  <c r="M79" i="1"/>
  <c r="N79" i="1" s="1"/>
  <c r="O79" i="1" s="1"/>
  <c r="P79" i="1" s="1"/>
  <c r="M72" i="1"/>
  <c r="N72" i="1" s="1"/>
  <c r="O72" i="1" s="1"/>
  <c r="P72" i="1" s="1"/>
  <c r="M75" i="1"/>
  <c r="N75" i="1" s="1"/>
  <c r="O75" i="1" s="1"/>
  <c r="P75" i="1" s="1"/>
  <c r="M71" i="1"/>
  <c r="N71" i="1" s="1"/>
  <c r="O71" i="1" s="1"/>
  <c r="P71" i="1" s="1"/>
  <c r="M39" i="1"/>
  <c r="N39" i="1" s="1"/>
  <c r="O39" i="1" s="1"/>
  <c r="P39" i="1" s="1"/>
  <c r="M35" i="1"/>
  <c r="N35" i="1" s="1"/>
  <c r="O35" i="1" s="1"/>
  <c r="P35" i="1" s="1"/>
  <c r="M38" i="1"/>
  <c r="N38" i="1" s="1"/>
  <c r="O38" i="1" s="1"/>
  <c r="P38" i="1" s="1"/>
  <c r="M34" i="1"/>
  <c r="N34" i="1" s="1"/>
  <c r="O34" i="1" s="1"/>
  <c r="P34" i="1" s="1"/>
  <c r="M36" i="1"/>
  <c r="N36" i="1" s="1"/>
  <c r="O36" i="1" s="1"/>
  <c r="P36" i="1" s="1"/>
  <c r="M32" i="1"/>
  <c r="N32" i="1" s="1"/>
  <c r="O32" i="1" s="1"/>
  <c r="P32" i="1" s="1"/>
  <c r="M41" i="1"/>
  <c r="N41" i="1" s="1"/>
  <c r="O41" i="1" s="1"/>
  <c r="P41" i="1" s="1"/>
  <c r="M42" i="1"/>
  <c r="N42" i="1" s="1"/>
  <c r="O42" i="1" s="1"/>
  <c r="P42" i="1" s="1"/>
  <c r="M40" i="1"/>
  <c r="N40" i="1" s="1"/>
  <c r="O40" i="1" s="1"/>
  <c r="P40" i="1" s="1"/>
  <c r="M33" i="1"/>
  <c r="N33" i="1" s="1"/>
  <c r="O33" i="1" s="1"/>
  <c r="P33" i="1" s="1"/>
  <c r="M37" i="1"/>
  <c r="N37" i="1" s="1"/>
  <c r="O37" i="1" s="1"/>
  <c r="P37" i="1" s="1"/>
  <c r="M29" i="1"/>
  <c r="N29" i="1" s="1"/>
  <c r="O29" i="1" s="1"/>
  <c r="P29" i="1" s="1"/>
  <c r="M24" i="1"/>
  <c r="N24" i="1" s="1"/>
  <c r="O24" i="1" s="1"/>
  <c r="P24" i="1" s="1"/>
  <c r="M21" i="1"/>
  <c r="N21" i="1" s="1"/>
  <c r="O21" i="1" s="1"/>
  <c r="P21" i="1" s="1"/>
  <c r="M9" i="1"/>
  <c r="N9" i="1" s="1"/>
  <c r="O9" i="1" s="1"/>
  <c r="P9" i="1" s="1"/>
  <c r="M13" i="1"/>
  <c r="N13" i="1" s="1"/>
  <c r="O13" i="1" s="1"/>
  <c r="P13" i="1" s="1"/>
  <c r="M14" i="1"/>
  <c r="N14" i="1" s="1"/>
  <c r="O14" i="1" s="1"/>
  <c r="P14" i="1" s="1"/>
  <c r="M26" i="1"/>
  <c r="N26" i="1" s="1"/>
  <c r="O26" i="1" s="1"/>
  <c r="P26" i="1" s="1"/>
  <c r="M27" i="1"/>
  <c r="N27" i="1" s="1"/>
  <c r="O27" i="1" s="1"/>
  <c r="P27" i="1" s="1"/>
  <c r="M23" i="1"/>
  <c r="N23" i="1" s="1"/>
  <c r="O23" i="1" s="1"/>
  <c r="P23" i="1" s="1"/>
  <c r="M25" i="1"/>
  <c r="N25" i="1" s="1"/>
  <c r="O25" i="1" s="1"/>
  <c r="P25" i="1" s="1"/>
  <c r="M28" i="1"/>
  <c r="N28" i="1" s="1"/>
  <c r="O28" i="1" s="1"/>
  <c r="P28" i="1" s="1"/>
  <c r="M30" i="1"/>
  <c r="N30" i="1" s="1"/>
  <c r="O30" i="1" s="1"/>
  <c r="P30" i="1" s="1"/>
  <c r="M22" i="1"/>
  <c r="N22" i="1" s="1"/>
  <c r="O22" i="1" s="1"/>
  <c r="P22" i="1" s="1"/>
  <c r="M16" i="1"/>
  <c r="N16" i="1" s="1"/>
  <c r="O16" i="1" s="1"/>
  <c r="P16" i="1" s="1"/>
  <c r="M18" i="1"/>
  <c r="N18" i="1" s="1"/>
  <c r="O18" i="1" s="1"/>
  <c r="P18" i="1" s="1"/>
  <c r="M11" i="1"/>
  <c r="N11" i="1" s="1"/>
  <c r="O11" i="1" s="1"/>
  <c r="P11" i="1" s="1"/>
  <c r="M15" i="1"/>
  <c r="N15" i="1" s="1"/>
  <c r="O15" i="1" s="1"/>
  <c r="P15" i="1" s="1"/>
  <c r="M17" i="1"/>
  <c r="N17" i="1" s="1"/>
  <c r="O17" i="1" s="1"/>
  <c r="P17" i="1" s="1"/>
  <c r="M12" i="1"/>
  <c r="N12" i="1" s="1"/>
  <c r="O12" i="1" s="1"/>
  <c r="P12" i="1" s="1"/>
  <c r="M19" i="1"/>
  <c r="N19" i="1" s="1"/>
  <c r="O19" i="1" s="1"/>
  <c r="P19" i="1" s="1"/>
  <c r="M10" i="1"/>
  <c r="N10" i="1" s="1"/>
  <c r="O10" i="1" s="1"/>
  <c r="P10" i="1" s="1"/>
  <c r="Q29" i="1" l="1"/>
  <c r="R29" i="1" s="1"/>
  <c r="S29" i="1" s="1"/>
  <c r="Q72" i="1"/>
  <c r="R72" i="1" s="1"/>
  <c r="S72" i="1" s="1"/>
  <c r="Q68" i="1"/>
  <c r="R68" i="1" s="1"/>
  <c r="S68" i="1" s="1"/>
  <c r="Q45" i="1"/>
  <c r="R45" i="1" s="1"/>
  <c r="S45" i="1" s="1"/>
  <c r="Q83" i="1"/>
  <c r="R83" i="1" s="1"/>
  <c r="S83" i="1" s="1"/>
  <c r="Q19" i="1"/>
  <c r="R19" i="1" s="1"/>
  <c r="S19" i="1" s="1"/>
  <c r="Q39" i="1"/>
  <c r="R39" i="1" s="1"/>
  <c r="S39" i="1" s="1"/>
  <c r="Q77" i="1"/>
  <c r="R77" i="1" s="1"/>
  <c r="S77" i="1" s="1"/>
  <c r="Q46" i="1"/>
  <c r="R46" i="1" s="1"/>
  <c r="S46" i="1" s="1"/>
  <c r="Q79" i="1"/>
  <c r="R79" i="1" s="1"/>
  <c r="S79" i="1" s="1"/>
  <c r="Q82" i="1"/>
  <c r="R82" i="1" s="1"/>
  <c r="S82" i="1" s="1"/>
  <c r="Q37" i="1"/>
  <c r="R37" i="1" s="1"/>
  <c r="S37" i="1" s="1"/>
  <c r="Q32" i="1"/>
  <c r="R32" i="1" s="1"/>
  <c r="S32" i="1" s="1"/>
  <c r="Q76" i="1"/>
  <c r="R76" i="1" s="1"/>
  <c r="S76" i="1" s="1"/>
  <c r="Q22" i="1"/>
  <c r="R22" i="1" s="1"/>
  <c r="S22" i="1" s="1"/>
  <c r="Q61" i="1"/>
  <c r="R61" i="1" s="1"/>
  <c r="S61" i="1" s="1"/>
  <c r="Q74" i="1"/>
  <c r="R74" i="1" s="1"/>
  <c r="S74" i="1" s="1"/>
  <c r="Q64" i="1"/>
  <c r="R64" i="1" s="1"/>
  <c r="S64" i="1" s="1"/>
  <c r="Q71" i="1"/>
  <c r="R71" i="1" s="1"/>
  <c r="S71" i="1" s="1"/>
  <c r="Q24" i="1"/>
  <c r="R24" i="1" s="1"/>
  <c r="S24" i="1" s="1"/>
  <c r="Q12" i="1"/>
  <c r="R12" i="1" s="1"/>
  <c r="S12" i="1" s="1"/>
  <c r="Q10" i="1"/>
  <c r="R10" i="1" s="1"/>
  <c r="S10" i="1" s="1"/>
  <c r="Q34" i="1"/>
  <c r="R34" i="1" s="1"/>
  <c r="S34" i="1" s="1"/>
  <c r="Q49" i="1"/>
  <c r="R49" i="1" s="1"/>
  <c r="S49" i="1" s="1"/>
  <c r="Q38" i="1"/>
  <c r="R38" i="1" s="1"/>
  <c r="S38" i="1" s="1"/>
  <c r="Q73" i="1"/>
  <c r="R73" i="1" s="1"/>
  <c r="S73" i="1" s="1"/>
  <c r="Q60" i="1"/>
  <c r="R60" i="1" s="1"/>
  <c r="S60" i="1" s="1"/>
  <c r="Q25" i="1"/>
  <c r="R25" i="1" s="1"/>
  <c r="S25" i="1" s="1"/>
  <c r="Q55" i="1"/>
  <c r="R55" i="1" s="1"/>
  <c r="S55" i="1" s="1"/>
  <c r="Q35" i="1"/>
  <c r="R35" i="1" s="1"/>
  <c r="S35" i="1" s="1"/>
  <c r="Q81" i="1"/>
  <c r="R81" i="1" s="1"/>
  <c r="S81" i="1" s="1"/>
  <c r="Q63" i="1"/>
  <c r="R63" i="1" s="1"/>
  <c r="S63" i="1" s="1"/>
  <c r="Q75" i="1"/>
  <c r="R75" i="1" s="1"/>
  <c r="S75" i="1" s="1"/>
  <c r="Q18" i="1"/>
  <c r="R18" i="1" s="1"/>
  <c r="S18" i="1" s="1"/>
  <c r="Q62" i="1"/>
  <c r="R62" i="1" s="1"/>
  <c r="S62" i="1" s="1"/>
  <c r="Q16" i="1"/>
  <c r="R16" i="1" s="1"/>
  <c r="S16" i="1" s="1"/>
  <c r="Q28" i="1"/>
  <c r="R28" i="1" s="1"/>
  <c r="S28" i="1" s="1"/>
  <c r="Q66" i="1"/>
  <c r="R66" i="1" s="1"/>
  <c r="S66" i="1" s="1"/>
  <c r="Q80" i="1"/>
  <c r="R80" i="1" s="1"/>
  <c r="S80" i="1" s="1"/>
  <c r="Q65" i="1"/>
  <c r="R65" i="1" s="1"/>
  <c r="S65" i="1" s="1"/>
  <c r="Q9" i="1"/>
  <c r="R9" i="1" s="1"/>
  <c r="S9" i="1" s="1"/>
  <c r="Q17" i="1"/>
  <c r="R17" i="1" s="1"/>
  <c r="S17" i="1" s="1"/>
  <c r="Q23" i="1"/>
  <c r="R23" i="1" s="1"/>
  <c r="S23" i="1" s="1"/>
  <c r="Q36" i="1"/>
  <c r="R36" i="1" s="1"/>
  <c r="S36" i="1" s="1"/>
  <c r="Q50" i="1"/>
  <c r="R50" i="1" s="1"/>
  <c r="S50" i="1" s="1"/>
  <c r="Q13" i="1"/>
  <c r="R13" i="1" s="1"/>
  <c r="S13" i="1" s="1"/>
  <c r="Q54" i="1"/>
  <c r="R54" i="1" s="1"/>
  <c r="S54" i="1" s="1"/>
  <c r="Q47" i="1"/>
  <c r="R47" i="1" s="1"/>
  <c r="S47" i="1" s="1"/>
  <c r="Q11" i="1"/>
  <c r="R11" i="1" s="1"/>
  <c r="S11" i="1" s="1"/>
  <c r="Q51" i="1"/>
  <c r="R51" i="1" s="1"/>
  <c r="S51" i="1" s="1"/>
  <c r="Q70" i="1"/>
  <c r="R70" i="1" s="1"/>
  <c r="S70" i="1" s="1"/>
  <c r="Q59" i="1"/>
  <c r="R59" i="1" s="1"/>
  <c r="S59" i="1" s="1"/>
  <c r="Q44" i="1"/>
  <c r="R44" i="1" s="1"/>
  <c r="S44" i="1" s="1"/>
  <c r="Q21" i="1"/>
  <c r="R21" i="1" s="1"/>
  <c r="S21" i="1" s="1"/>
  <c r="Q26" i="1"/>
  <c r="R26" i="1" s="1"/>
  <c r="S26" i="1" s="1"/>
  <c r="Q42" i="1"/>
  <c r="R42" i="1" s="1"/>
  <c r="S42" i="1" s="1"/>
  <c r="Q41" i="1"/>
  <c r="R41" i="1" s="1"/>
  <c r="S41" i="1" s="1"/>
  <c r="Q14" i="1"/>
  <c r="R14" i="1" s="1"/>
  <c r="S14" i="1" s="1"/>
  <c r="Q30" i="1"/>
  <c r="R30" i="1" s="1"/>
  <c r="S30" i="1" s="1"/>
  <c r="Q67" i="1"/>
  <c r="R67" i="1" s="1"/>
  <c r="S67" i="1" s="1"/>
  <c r="Q15" i="1"/>
  <c r="R15" i="1" s="1"/>
  <c r="S15" i="1" s="1"/>
  <c r="Q27" i="1"/>
  <c r="R27" i="1" s="1"/>
  <c r="S27" i="1" s="1"/>
  <c r="Q53" i="1"/>
  <c r="R53" i="1" s="1"/>
  <c r="S53" i="1" s="1"/>
  <c r="Q58" i="1"/>
  <c r="R58" i="1" s="1"/>
  <c r="S58" i="1" s="1"/>
  <c r="Q48" i="1"/>
  <c r="R48" i="1" s="1"/>
  <c r="S48" i="1" s="1"/>
  <c r="Q56" i="1"/>
  <c r="R56" i="1" s="1"/>
  <c r="S56" i="1" s="1"/>
  <c r="Q8" i="1"/>
  <c r="R8" i="1" s="1"/>
  <c r="S8" i="1" s="1"/>
  <c r="Q40" i="1"/>
  <c r="R40" i="1" s="1"/>
  <c r="S40" i="1" s="1"/>
  <c r="Q33" i="1"/>
  <c r="R33" i="1" s="1"/>
  <c r="S33" i="1" s="1"/>
  <c r="Q78" i="1"/>
  <c r="R78" i="1" s="1"/>
  <c r="S78" i="1" s="1"/>
  <c r="Q52" i="1"/>
  <c r="R52" i="1" s="1"/>
  <c r="S52" i="1" s="1"/>
</calcChain>
</file>

<file path=xl/sharedStrings.xml><?xml version="1.0" encoding="utf-8"?>
<sst xmlns="http://schemas.openxmlformats.org/spreadsheetml/2006/main" count="161" uniqueCount="91">
  <si>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</si>
  <si>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</si>
  <si>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</si>
  <si>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</si>
  <si>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</si>
  <si>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</si>
  <si>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</si>
  <si>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</si>
  <si>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</si>
  <si>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</si>
  <si>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</si>
  <si>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</si>
  <si>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</si>
  <si>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</si>
  <si>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</si>
  <si>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</si>
  <si>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</si>
  <si>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</si>
  <si>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</si>
  <si>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>Sunshine Coast</t>
  </si>
  <si>
    <t xml:space="preserve">Set Ablaze          </t>
  </si>
  <si>
    <t xml:space="preserve">Northern Decree     </t>
  </si>
  <si>
    <t xml:space="preserve">Rocked              </t>
  </si>
  <si>
    <t xml:space="preserve">Rufus Winright      </t>
  </si>
  <si>
    <t xml:space="preserve">Accelerated Growth  </t>
  </si>
  <si>
    <t xml:space="preserve">Kings Halo          </t>
  </si>
  <si>
    <t xml:space="preserve">Springhurst         </t>
  </si>
  <si>
    <t xml:space="preserve">Substance           </t>
  </si>
  <si>
    <t xml:space="preserve">Affectionate        </t>
  </si>
  <si>
    <t xml:space="preserve">Another Dime        </t>
  </si>
  <si>
    <t xml:space="preserve">Loveulikealovesong  </t>
  </si>
  <si>
    <t xml:space="preserve">Saturday Glory      </t>
  </si>
  <si>
    <t xml:space="preserve">Cracking Thunder    </t>
  </si>
  <si>
    <t xml:space="preserve">Fastling            </t>
  </si>
  <si>
    <t xml:space="preserve">Shotgun Socks       </t>
  </si>
  <si>
    <t xml:space="preserve">Spirit Of Giving    </t>
  </si>
  <si>
    <t xml:space="preserve">Pocketrocket        </t>
  </si>
  <si>
    <t xml:space="preserve">Okay Okay           </t>
  </si>
  <si>
    <t xml:space="preserve">Secret Cash         </t>
  </si>
  <si>
    <t xml:space="preserve">Miss Antarctica     </t>
  </si>
  <si>
    <t xml:space="preserve">Sizzling Gal        </t>
  </si>
  <si>
    <t xml:space="preserve">Just Vera           </t>
  </si>
  <si>
    <t xml:space="preserve">Alpha Jane          </t>
  </si>
  <si>
    <t xml:space="preserve">Allez Zou           </t>
  </si>
  <si>
    <t xml:space="preserve">Keeta               </t>
  </si>
  <si>
    <t xml:space="preserve">All Stars           </t>
  </si>
  <si>
    <t xml:space="preserve">Apple Tart          </t>
  </si>
  <si>
    <t xml:space="preserve">Dusty Diamond       </t>
  </si>
  <si>
    <t xml:space="preserve">Refero              </t>
  </si>
  <si>
    <t xml:space="preserve">Deep State          </t>
  </si>
  <si>
    <t xml:space="preserve">Dublin De Quo       </t>
  </si>
  <si>
    <t xml:space="preserve">Belistic Man        </t>
  </si>
  <si>
    <t xml:space="preserve">Kokopo Kitty        </t>
  </si>
  <si>
    <t xml:space="preserve">Kaboom              </t>
  </si>
  <si>
    <t xml:space="preserve">Apophis             </t>
  </si>
  <si>
    <t xml:space="preserve">Bad Education       </t>
  </si>
  <si>
    <t xml:space="preserve">Birague             </t>
  </si>
  <si>
    <t xml:space="preserve">Charlies Case       </t>
  </si>
  <si>
    <t xml:space="preserve">Script Writer       </t>
  </si>
  <si>
    <t xml:space="preserve">Vain Fox            </t>
  </si>
  <si>
    <t xml:space="preserve">Atrevida            </t>
  </si>
  <si>
    <t xml:space="preserve">Conair              </t>
  </si>
  <si>
    <t xml:space="preserve">Dragons Justice     </t>
  </si>
  <si>
    <t xml:space="preserve">Enterprise Bella    </t>
  </si>
  <si>
    <t xml:space="preserve">Sparky Girl         </t>
  </si>
  <si>
    <t xml:space="preserve">Shadie Milly        </t>
  </si>
  <si>
    <t xml:space="preserve">Exalted Crown       </t>
  </si>
  <si>
    <t xml:space="preserve">Realaide            </t>
  </si>
  <si>
    <t xml:space="preserve">Danezel             </t>
  </si>
  <si>
    <t xml:space="preserve">Calcareous          </t>
  </si>
  <si>
    <t xml:space="preserve">Leored              </t>
  </si>
  <si>
    <t xml:space="preserve">Mr Dudwey           </t>
  </si>
  <si>
    <t xml:space="preserve">Triple Citizen      </t>
  </si>
  <si>
    <t xml:space="preserve">Early Thoughts      </t>
  </si>
  <si>
    <t xml:space="preserve">Forbidden One       </t>
  </si>
  <si>
    <t xml:space="preserve">Travoli             </t>
  </si>
  <si>
    <t xml:space="preserve">Bold Delago         </t>
  </si>
  <si>
    <t xml:space="preserve">Bonjour Mate        </t>
  </si>
  <si>
    <t xml:space="preserve">Embossing           </t>
  </si>
  <si>
    <t xml:space="preserve">Feeling Toffy       </t>
  </si>
  <si>
    <t xml:space="preserve">Il Toro Doro        </t>
  </si>
  <si>
    <t xml:space="preserve">Love Demon          </t>
  </si>
  <si>
    <t xml:space="preserve">Ozarch              </t>
  </si>
  <si>
    <t xml:space="preserve">Angelic Archer      </t>
  </si>
  <si>
    <t xml:space="preserve">Chayse N Noah       </t>
  </si>
  <si>
    <t xml:space="preserve">Game Star           </t>
  </si>
  <si>
    <t xml:space="preserve">I Prefer Minties    </t>
  </si>
  <si>
    <t xml:space="preserve">Lady Oratorio       </t>
  </si>
  <si>
    <t xml:space="preserve">Playful Passion     </t>
  </si>
  <si>
    <t xml:space="preserve">Van Nuys            </t>
  </si>
  <si>
    <t xml:space="preserve">Masawu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</si>
</sst>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championbets.com.au/bet/mz8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45720</xdr:colOff>
      <xdr:row>6</xdr:row>
      <xdr:rowOff>27994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C3DDB0-203A-3DB6-D775-165355684C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64680" cy="11252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7:S83"/>
  <sheetViews>
    <sheetView tabSelected="1" topLeftCell="B1" zoomScaleNormal="100" workbookViewId="0">
      <pane ySplit="7" topLeftCell="A8" activePane="bottomLeft" state="frozen"/>
      <selection activeCell="B1" sqref="B1"/>
      <selection pane="bottomLeft" activeCell="X11" sqref="X11"/>
    </sheetView>
  </sheetViews>
  <sheetFormatPr defaultColWidth="8.88671875" defaultRowHeight="14.4" x14ac:dyDescent="0.3"/>
  <cols>
    <col min="1" max="1" width="9.6640625" style="9" hidden="1" customWidth="1"/>
    <col min="2" max="2" width="7.88671875" style="9" bestFit="1" customWidth="1"/>
    <col min="3" max="3" width="17.88671875" style="9" customWidth="1"/>
    <col min="4" max="4" width="5.88671875" style="9" bestFit="1" customWidth="1"/>
    <col min="5" max="5" width="5.6640625" style="9" bestFit="1" customWidth="1"/>
    <col min="6" max="6" width="32.21875" style="9" customWidth="1"/>
    <col min="7" max="7" width="9.109375" style="10" bestFit="1" customWidth="1"/>
    <col min="8" max="8" width="7.88671875" style="10" bestFit="1" customWidth="1"/>
    <col min="9" max="9" width="10.88671875" style="10" hidden="1" customWidth="1"/>
    <col min="10" max="10" width="9.5546875" style="10" hidden="1" customWidth="1"/>
    <col min="11" max="11" width="14" style="10" hidden="1" customWidth="1"/>
    <col min="12" max="13" width="7.5546875" style="10" hidden="1" customWidth="1"/>
    <col min="14" max="14" width="8.554687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14.33203125" style="12" bestFit="1" customWidth="1"/>
    <col min="20" max="16384" width="8.88671875" style="8"/>
  </cols>
  <sheetData>
    <row r="7" spans="1:19" s="4" customFormat="1" x14ac:dyDescent="0.3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  <c r="N7" s="3" t="s">
        <v>13</v>
      </c>
      <c r="O7" s="2" t="s">
        <v>14</v>
      </c>
      <c r="P7" s="2" t="s">
        <v>15</v>
      </c>
      <c r="Q7" s="2" t="s">
        <v>16</v>
      </c>
      <c r="R7" s="2" t="s">
        <v>17</v>
      </c>
      <c r="S7" s="1" t="s">
        <v>18</v>
      </c>
    </row>
    <row r="8" spans="1:19" x14ac:dyDescent="0.3">
      <c r="A8" s="1">
        <v>38</v>
      </c>
      <c r="B8" s="5">
        <v>0.79722222222222217</v>
      </c>
      <c r="C8" s="1" t="s">
        <v>19</v>
      </c>
      <c r="D8" s="1">
        <v>1</v>
      </c>
      <c r="E8" s="1">
        <v>2</v>
      </c>
      <c r="F8" s="1" t="s">
        <v>21</v>
      </c>
      <c r="G8" s="1">
        <v>73.010000000000005</v>
      </c>
      <c r="H8" s="1">
        <f>1+COUNTIFS(A:A,A8,G:G,"&gt;"&amp;G8)</f>
        <v>1</v>
      </c>
      <c r="I8" s="2">
        <f>AVERAGEIF(A:A,A8,G:G)</f>
        <v>47.592500000000001</v>
      </c>
      <c r="J8" s="2">
        <f t="shared" ref="J8:J19" si="0">G8-I8</f>
        <v>25.417500000000004</v>
      </c>
      <c r="K8" s="2">
        <f t="shared" ref="K8:K19" si="1">90+J8</f>
        <v>115.4175</v>
      </c>
      <c r="L8" s="2">
        <f t="shared" ref="L8:L19" si="2">EXP(0.06*K8)</f>
        <v>1017.4451406091554</v>
      </c>
      <c r="M8" s="2">
        <f>SUMIF(A:A,A8,L:L)</f>
        <v>3533.3721596600981</v>
      </c>
      <c r="N8" s="3">
        <f t="shared" ref="N8:N19" si="3">L8/M8</f>
        <v>0.28795300767497733</v>
      </c>
      <c r="O8" s="6">
        <f t="shared" ref="O8:O19" si="4">1/N8</f>
        <v>3.4727888695253188</v>
      </c>
      <c r="P8" s="3">
        <f t="shared" ref="P8:P19" si="5">IF(O8&gt;21,"",N8)</f>
        <v>0.28795300767497733</v>
      </c>
      <c r="Q8" s="3">
        <f>IF(ISNUMBER(P8),SUMIF(A:A,A8,P:P),"")</f>
        <v>0.83907204024454429</v>
      </c>
      <c r="R8" s="3">
        <f t="shared" ref="R8:R19" si="6">IFERROR(P8*(1/Q8),"")</f>
        <v>0.3431803157105015</v>
      </c>
      <c r="S8" s="7">
        <f t="shared" ref="S8:S19" si="7">IFERROR(1/R8,"")</f>
        <v>2.9139200420911537</v>
      </c>
    </row>
    <row r="9" spans="1:19" x14ac:dyDescent="0.3">
      <c r="A9" s="1">
        <v>38</v>
      </c>
      <c r="B9" s="5">
        <v>0.79722222222222217</v>
      </c>
      <c r="C9" s="1" t="s">
        <v>19</v>
      </c>
      <c r="D9" s="1">
        <v>1</v>
      </c>
      <c r="E9" s="1">
        <v>9</v>
      </c>
      <c r="F9" s="1" t="s">
        <v>28</v>
      </c>
      <c r="G9" s="1">
        <v>61.05</v>
      </c>
      <c r="H9" s="1">
        <f>1+COUNTIFS(A:A,A9,G:G,"&gt;"&amp;G9)</f>
        <v>2</v>
      </c>
      <c r="I9" s="2">
        <f>AVERAGEIF(A:A,A9,G:G)</f>
        <v>47.592500000000001</v>
      </c>
      <c r="J9" s="2">
        <f t="shared" si="0"/>
        <v>13.457499999999996</v>
      </c>
      <c r="K9" s="2">
        <f t="shared" si="1"/>
        <v>103.4575</v>
      </c>
      <c r="L9" s="2">
        <f t="shared" si="2"/>
        <v>496.43372987266667</v>
      </c>
      <c r="M9" s="2">
        <f>SUMIF(A:A,A9,L:L)</f>
        <v>3533.3721596600981</v>
      </c>
      <c r="N9" s="3">
        <f t="shared" si="3"/>
        <v>0.14049856834792698</v>
      </c>
      <c r="O9" s="6">
        <f t="shared" si="4"/>
        <v>7.1175102476747387</v>
      </c>
      <c r="P9" s="3">
        <f t="shared" si="5"/>
        <v>0.14049856834792698</v>
      </c>
      <c r="Q9" s="3">
        <f>IF(ISNUMBER(P9),SUMIF(A:A,A9,P:P),"")</f>
        <v>0.83907204024454429</v>
      </c>
      <c r="R9" s="3">
        <f t="shared" si="6"/>
        <v>0.16744517944726081</v>
      </c>
      <c r="S9" s="7">
        <f t="shared" si="7"/>
        <v>5.9721038449778954</v>
      </c>
    </row>
    <row r="10" spans="1:19" x14ac:dyDescent="0.3">
      <c r="A10" s="1">
        <v>38</v>
      </c>
      <c r="B10" s="5">
        <v>0.79722222222222217</v>
      </c>
      <c r="C10" s="1" t="s">
        <v>19</v>
      </c>
      <c r="D10" s="1">
        <v>1</v>
      </c>
      <c r="E10" s="1">
        <v>6</v>
      </c>
      <c r="F10" s="1" t="s">
        <v>25</v>
      </c>
      <c r="G10" s="1">
        <v>55.89</v>
      </c>
      <c r="H10" s="1">
        <f>1+COUNTIFS(A:A,A10,G:G,"&gt;"&amp;G10)</f>
        <v>3</v>
      </c>
      <c r="I10" s="2">
        <f>AVERAGEIF(A:A,A10,G:G)</f>
        <v>47.592500000000001</v>
      </c>
      <c r="J10" s="2">
        <f t="shared" si="0"/>
        <v>8.2974999999999994</v>
      </c>
      <c r="K10" s="2">
        <f t="shared" si="1"/>
        <v>98.297499999999999</v>
      </c>
      <c r="L10" s="2">
        <f t="shared" si="2"/>
        <v>364.25348039794426</v>
      </c>
      <c r="M10" s="2">
        <f>SUMIF(A:A,A10,L:L)</f>
        <v>3533.3721596600981</v>
      </c>
      <c r="N10" s="3">
        <f t="shared" si="3"/>
        <v>0.1030894748525399</v>
      </c>
      <c r="O10" s="6">
        <f t="shared" si="4"/>
        <v>9.7003113211160397</v>
      </c>
      <c r="P10" s="3">
        <f t="shared" si="5"/>
        <v>0.1030894748525399</v>
      </c>
      <c r="Q10" s="3">
        <f>IF(ISNUMBER(P10),SUMIF(A:A,A10,P:P),"")</f>
        <v>0.83907204024454429</v>
      </c>
      <c r="R10" s="3">
        <f t="shared" si="6"/>
        <v>0.12286129188918614</v>
      </c>
      <c r="S10" s="7">
        <f t="shared" si="7"/>
        <v>8.139260011216086</v>
      </c>
    </row>
    <row r="11" spans="1:19" x14ac:dyDescent="0.3">
      <c r="A11" s="1">
        <v>38</v>
      </c>
      <c r="B11" s="5">
        <v>0.79722222222222217</v>
      </c>
      <c r="C11" s="1" t="s">
        <v>19</v>
      </c>
      <c r="D11" s="1">
        <v>1</v>
      </c>
      <c r="E11" s="1">
        <v>5</v>
      </c>
      <c r="F11" s="1" t="s">
        <v>24</v>
      </c>
      <c r="G11" s="1">
        <v>54.57</v>
      </c>
      <c r="H11" s="1">
        <f>1+COUNTIFS(A:A,A11,G:G,"&gt;"&amp;G11)</f>
        <v>4</v>
      </c>
      <c r="I11" s="2">
        <f>AVERAGEIF(A:A,A11,G:G)</f>
        <v>47.592500000000001</v>
      </c>
      <c r="J11" s="2">
        <f t="shared" si="0"/>
        <v>6.9774999999999991</v>
      </c>
      <c r="K11" s="2">
        <f t="shared" si="1"/>
        <v>96.977499999999992</v>
      </c>
      <c r="L11" s="2">
        <f t="shared" si="2"/>
        <v>336.51744828532122</v>
      </c>
      <c r="M11" s="2">
        <f>SUMIF(A:A,A11,L:L)</f>
        <v>3533.3721596600981</v>
      </c>
      <c r="N11" s="3">
        <f t="shared" si="3"/>
        <v>9.5239740700762576E-2</v>
      </c>
      <c r="O11" s="6">
        <f t="shared" si="4"/>
        <v>10.499818590875197</v>
      </c>
      <c r="P11" s="3">
        <f t="shared" si="5"/>
        <v>9.5239740700762576E-2</v>
      </c>
      <c r="Q11" s="3">
        <f>IF(ISNUMBER(P11),SUMIF(A:A,A11,P:P),"")</f>
        <v>0.83907204024454429</v>
      </c>
      <c r="R11" s="3">
        <f t="shared" si="6"/>
        <v>0.1135060353971577</v>
      </c>
      <c r="S11" s="7">
        <f t="shared" si="7"/>
        <v>8.8101042072432474</v>
      </c>
    </row>
    <row r="12" spans="1:19" x14ac:dyDescent="0.3">
      <c r="A12" s="1">
        <v>38</v>
      </c>
      <c r="B12" s="5">
        <v>0.79722222222222217</v>
      </c>
      <c r="C12" s="1" t="s">
        <v>19</v>
      </c>
      <c r="D12" s="1">
        <v>1</v>
      </c>
      <c r="E12" s="1">
        <v>4</v>
      </c>
      <c r="F12" s="1" t="s">
        <v>23</v>
      </c>
      <c r="G12" s="1">
        <v>53.99</v>
      </c>
      <c r="H12" s="1">
        <f>1+COUNTIFS(A:A,A12,G:G,"&gt;"&amp;G12)</f>
        <v>5</v>
      </c>
      <c r="I12" s="2">
        <f>AVERAGEIF(A:A,A12,G:G)</f>
        <v>47.592500000000001</v>
      </c>
      <c r="J12" s="2">
        <f t="shared" si="0"/>
        <v>6.3975000000000009</v>
      </c>
      <c r="K12" s="2">
        <f t="shared" si="1"/>
        <v>96.397500000000008</v>
      </c>
      <c r="L12" s="2">
        <f t="shared" si="2"/>
        <v>325.00806584292269</v>
      </c>
      <c r="M12" s="2">
        <f>SUMIF(A:A,A12,L:L)</f>
        <v>3533.3721596600981</v>
      </c>
      <c r="N12" s="3">
        <f t="shared" si="3"/>
        <v>9.1982404104918203E-2</v>
      </c>
      <c r="O12" s="6">
        <f t="shared" si="4"/>
        <v>10.871644525178604</v>
      </c>
      <c r="P12" s="3">
        <f t="shared" si="5"/>
        <v>9.1982404104918203E-2</v>
      </c>
      <c r="Q12" s="3">
        <f>IF(ISNUMBER(P12),SUMIF(A:A,A12,P:P),"")</f>
        <v>0.83907204024454429</v>
      </c>
      <c r="R12" s="3">
        <f t="shared" si="6"/>
        <v>0.10962396515811715</v>
      </c>
      <c r="S12" s="7">
        <f t="shared" si="7"/>
        <v>9.1220929525550432</v>
      </c>
    </row>
    <row r="13" spans="1:19" x14ac:dyDescent="0.3">
      <c r="A13" s="1">
        <v>38</v>
      </c>
      <c r="B13" s="5">
        <v>0.79722222222222217</v>
      </c>
      <c r="C13" s="1" t="s">
        <v>19</v>
      </c>
      <c r="D13" s="1">
        <v>1</v>
      </c>
      <c r="E13" s="1">
        <v>1</v>
      </c>
      <c r="F13" s="1" t="s">
        <v>20</v>
      </c>
      <c r="G13" s="1">
        <v>48.34</v>
      </c>
      <c r="H13" s="1">
        <f>1+COUNTIFS(A:A,A13,G:G,"&gt;"&amp;G13)</f>
        <v>6</v>
      </c>
      <c r="I13" s="2">
        <f>AVERAGEIF(A:A,A13,G:G)</f>
        <v>47.592500000000001</v>
      </c>
      <c r="J13" s="2">
        <f t="shared" si="0"/>
        <v>0.74750000000000227</v>
      </c>
      <c r="K13" s="2">
        <f t="shared" si="1"/>
        <v>90.747500000000002</v>
      </c>
      <c r="L13" s="2">
        <f t="shared" si="2"/>
        <v>231.56254272550675</v>
      </c>
      <c r="M13" s="2">
        <f>SUMIF(A:A,A13,L:L)</f>
        <v>3533.3721596600981</v>
      </c>
      <c r="N13" s="3">
        <f t="shared" si="3"/>
        <v>6.5535848549783809E-2</v>
      </c>
      <c r="O13" s="6">
        <f t="shared" si="4"/>
        <v>15.258824324832807</v>
      </c>
      <c r="P13" s="3">
        <f t="shared" si="5"/>
        <v>6.5535848549783809E-2</v>
      </c>
      <c r="Q13" s="3">
        <f>IF(ISNUMBER(P13),SUMIF(A:A,A13,P:P),"")</f>
        <v>0.83907204024454429</v>
      </c>
      <c r="R13" s="3">
        <f t="shared" si="6"/>
        <v>7.8105151174723497E-2</v>
      </c>
      <c r="S13" s="7">
        <f t="shared" si="7"/>
        <v>12.803252857970543</v>
      </c>
    </row>
    <row r="14" spans="1:19" x14ac:dyDescent="0.3">
      <c r="A14" s="1">
        <v>38</v>
      </c>
      <c r="B14" s="5">
        <v>0.79722222222222217</v>
      </c>
      <c r="C14" s="1" t="s">
        <v>19</v>
      </c>
      <c r="D14" s="1">
        <v>1</v>
      </c>
      <c r="E14" s="1">
        <v>11</v>
      </c>
      <c r="F14" s="1" t="s">
        <v>30</v>
      </c>
      <c r="G14" s="1">
        <v>45.35</v>
      </c>
      <c r="H14" s="1">
        <f>1+COUNTIFS(A:A,A14,G:G,"&gt;"&amp;G14)</f>
        <v>7</v>
      </c>
      <c r="I14" s="2">
        <f>AVERAGEIF(A:A,A14,G:G)</f>
        <v>47.592500000000001</v>
      </c>
      <c r="J14" s="2">
        <f t="shared" si="0"/>
        <v>-2.2424999999999997</v>
      </c>
      <c r="K14" s="2">
        <f t="shared" si="1"/>
        <v>87.757499999999993</v>
      </c>
      <c r="L14" s="2">
        <f t="shared" si="2"/>
        <v>193.53337921575303</v>
      </c>
      <c r="M14" s="2">
        <f>SUMIF(A:A,A14,L:L)</f>
        <v>3533.3721596600981</v>
      </c>
      <c r="N14" s="3">
        <f t="shared" si="3"/>
        <v>5.4772996013635451E-2</v>
      </c>
      <c r="O14" s="6">
        <f t="shared" si="4"/>
        <v>18.257171832467503</v>
      </c>
      <c r="P14" s="3">
        <f t="shared" si="5"/>
        <v>5.4772996013635451E-2</v>
      </c>
      <c r="Q14" s="3">
        <f>IF(ISNUMBER(P14),SUMIF(A:A,A14,P:P),"")</f>
        <v>0.83907204024454429</v>
      </c>
      <c r="R14" s="3">
        <f t="shared" si="6"/>
        <v>6.5278061223053116E-2</v>
      </c>
      <c r="S14" s="7">
        <f t="shared" si="7"/>
        <v>15.319082418563733</v>
      </c>
    </row>
    <row r="15" spans="1:19" x14ac:dyDescent="0.3">
      <c r="A15" s="1">
        <v>38</v>
      </c>
      <c r="B15" s="5">
        <v>0.79722222222222217</v>
      </c>
      <c r="C15" s="1" t="s">
        <v>19</v>
      </c>
      <c r="D15" s="1">
        <v>1</v>
      </c>
      <c r="E15" s="1">
        <v>7</v>
      </c>
      <c r="F15" s="1" t="s">
        <v>26</v>
      </c>
      <c r="G15" s="1">
        <v>40.43</v>
      </c>
      <c r="H15" s="1">
        <f>1+COUNTIFS(A:A,A15,G:G,"&gt;"&amp;G15)</f>
        <v>8</v>
      </c>
      <c r="I15" s="2">
        <f>AVERAGEIF(A:A,A15,G:G)</f>
        <v>47.592500000000001</v>
      </c>
      <c r="J15" s="2">
        <f t="shared" si="0"/>
        <v>-7.1625000000000014</v>
      </c>
      <c r="K15" s="2">
        <f t="shared" si="1"/>
        <v>82.837500000000006</v>
      </c>
      <c r="L15" s="2">
        <f t="shared" si="2"/>
        <v>144.06289859397765</v>
      </c>
      <c r="M15" s="2">
        <f>SUMIF(A:A,A15,L:L)</f>
        <v>3533.3721596600981</v>
      </c>
      <c r="N15" s="3">
        <f t="shared" si="3"/>
        <v>4.0772070442711632E-2</v>
      </c>
      <c r="O15" s="6">
        <f t="shared" si="4"/>
        <v>24.526593551462845</v>
      </c>
      <c r="P15" s="3" t="str">
        <f t="shared" si="5"/>
        <v/>
      </c>
      <c r="Q15" s="3" t="str">
        <f>IF(ISNUMBER(P15),SUMIF(A:A,A15,P:P),"")</f>
        <v/>
      </c>
      <c r="R15" s="3" t="str">
        <f t="shared" si="6"/>
        <v/>
      </c>
      <c r="S15" s="7" t="str">
        <f t="shared" si="7"/>
        <v/>
      </c>
    </row>
    <row r="16" spans="1:19" x14ac:dyDescent="0.3">
      <c r="A16" s="1">
        <v>38</v>
      </c>
      <c r="B16" s="5">
        <v>0.79722222222222217</v>
      </c>
      <c r="C16" s="1" t="s">
        <v>19</v>
      </c>
      <c r="D16" s="1">
        <v>1</v>
      </c>
      <c r="E16" s="1">
        <v>8</v>
      </c>
      <c r="F16" s="1" t="s">
        <v>27</v>
      </c>
      <c r="G16" s="1">
        <v>39.21</v>
      </c>
      <c r="H16" s="1">
        <f>1+COUNTIFS(A:A,A16,G:G,"&gt;"&amp;G16)</f>
        <v>9</v>
      </c>
      <c r="I16" s="2">
        <f>AVERAGEIF(A:A,A16,G:G)</f>
        <v>47.592500000000001</v>
      </c>
      <c r="J16" s="2">
        <f t="shared" si="0"/>
        <v>-8.3825000000000003</v>
      </c>
      <c r="K16" s="2">
        <f t="shared" si="1"/>
        <v>81.617500000000007</v>
      </c>
      <c r="L16" s="2">
        <f t="shared" si="2"/>
        <v>133.8942085891027</v>
      </c>
      <c r="M16" s="2">
        <f>SUMIF(A:A,A16,L:L)</f>
        <v>3533.3721596600981</v>
      </c>
      <c r="N16" s="3">
        <f t="shared" si="3"/>
        <v>3.7894170933294218E-2</v>
      </c>
      <c r="O16" s="6">
        <f t="shared" si="4"/>
        <v>26.389282978649085</v>
      </c>
      <c r="P16" s="3" t="str">
        <f t="shared" si="5"/>
        <v/>
      </c>
      <c r="Q16" s="3" t="str">
        <f>IF(ISNUMBER(P16),SUMIF(A:A,A16,P:P),"")</f>
        <v/>
      </c>
      <c r="R16" s="3" t="str">
        <f t="shared" si="6"/>
        <v/>
      </c>
      <c r="S16" s="7" t="str">
        <f t="shared" si="7"/>
        <v/>
      </c>
    </row>
    <row r="17" spans="1:19" x14ac:dyDescent="0.3">
      <c r="A17" s="1">
        <v>38</v>
      </c>
      <c r="B17" s="5">
        <v>0.79722222222222217</v>
      </c>
      <c r="C17" s="1" t="s">
        <v>19</v>
      </c>
      <c r="D17" s="1">
        <v>1</v>
      </c>
      <c r="E17" s="1">
        <v>12</v>
      </c>
      <c r="F17" s="1" t="s">
        <v>31</v>
      </c>
      <c r="G17" s="1">
        <v>38.49</v>
      </c>
      <c r="H17" s="1">
        <f>1+COUNTIFS(A:A,A17,G:G,"&gt;"&amp;G17)</f>
        <v>10</v>
      </c>
      <c r="I17" s="2">
        <f>AVERAGEIF(A:A,A17,G:G)</f>
        <v>47.592500000000001</v>
      </c>
      <c r="J17" s="2">
        <f t="shared" si="0"/>
        <v>-9.1024999999999991</v>
      </c>
      <c r="K17" s="2">
        <f t="shared" si="1"/>
        <v>80.897500000000008</v>
      </c>
      <c r="L17" s="2">
        <f t="shared" si="2"/>
        <v>128.23313827902282</v>
      </c>
      <c r="M17" s="2">
        <f>SUMIF(A:A,A17,L:L)</f>
        <v>3533.3721596600981</v>
      </c>
      <c r="N17" s="3">
        <f t="shared" si="3"/>
        <v>3.6291998828495479E-2</v>
      </c>
      <c r="O17" s="6">
        <f t="shared" si="4"/>
        <v>27.554282824864071</v>
      </c>
      <c r="P17" s="3" t="str">
        <f t="shared" si="5"/>
        <v/>
      </c>
      <c r="Q17" s="3" t="str">
        <f>IF(ISNUMBER(P17),SUMIF(A:A,A17,P:P),"")</f>
        <v/>
      </c>
      <c r="R17" s="3" t="str">
        <f t="shared" si="6"/>
        <v/>
      </c>
      <c r="S17" s="7" t="str">
        <f t="shared" si="7"/>
        <v/>
      </c>
    </row>
    <row r="18" spans="1:19" x14ac:dyDescent="0.3">
      <c r="A18" s="1">
        <v>38</v>
      </c>
      <c r="B18" s="5">
        <v>0.79722222222222217</v>
      </c>
      <c r="C18" s="1" t="s">
        <v>19</v>
      </c>
      <c r="D18" s="1">
        <v>1</v>
      </c>
      <c r="E18" s="1">
        <v>3</v>
      </c>
      <c r="F18" s="1" t="s">
        <v>22</v>
      </c>
      <c r="G18" s="1">
        <v>34.44</v>
      </c>
      <c r="H18" s="1">
        <f>1+COUNTIFS(A:A,A18,G:G,"&gt;"&amp;G18)</f>
        <v>11</v>
      </c>
      <c r="I18" s="2">
        <f>AVERAGEIF(A:A,A18,G:G)</f>
        <v>47.592500000000001</v>
      </c>
      <c r="J18" s="2">
        <f t="shared" si="0"/>
        <v>-13.152500000000003</v>
      </c>
      <c r="K18" s="2">
        <f t="shared" si="1"/>
        <v>76.847499999999997</v>
      </c>
      <c r="L18" s="2">
        <f t="shared" si="2"/>
        <v>100.56959747376642</v>
      </c>
      <c r="M18" s="2">
        <f>SUMIF(A:A,A18,L:L)</f>
        <v>3533.3721596600981</v>
      </c>
      <c r="N18" s="3">
        <f t="shared" si="3"/>
        <v>2.8462780859019668E-2</v>
      </c>
      <c r="O18" s="6">
        <f t="shared" si="4"/>
        <v>35.133601490070376</v>
      </c>
      <c r="P18" s="3" t="str">
        <f t="shared" si="5"/>
        <v/>
      </c>
      <c r="Q18" s="3" t="str">
        <f>IF(ISNUMBER(P18),SUMIF(A:A,A18,P:P),"")</f>
        <v/>
      </c>
      <c r="R18" s="3" t="str">
        <f t="shared" si="6"/>
        <v/>
      </c>
      <c r="S18" s="7" t="str">
        <f t="shared" si="7"/>
        <v/>
      </c>
    </row>
    <row r="19" spans="1:19" x14ac:dyDescent="0.3">
      <c r="A19" s="1">
        <v>38</v>
      </c>
      <c r="B19" s="5">
        <v>0.79722222222222217</v>
      </c>
      <c r="C19" s="1" t="s">
        <v>19</v>
      </c>
      <c r="D19" s="1">
        <v>1</v>
      </c>
      <c r="E19" s="1">
        <v>10</v>
      </c>
      <c r="F19" s="1" t="s">
        <v>29</v>
      </c>
      <c r="G19" s="1">
        <v>26.34</v>
      </c>
      <c r="H19" s="1">
        <f>1+COUNTIFS(A:A,A19,G:G,"&gt;"&amp;G19)</f>
        <v>12</v>
      </c>
      <c r="I19" s="2">
        <f>AVERAGEIF(A:A,A19,G:G)</f>
        <v>47.592500000000001</v>
      </c>
      <c r="J19" s="2">
        <f t="shared" si="0"/>
        <v>-21.252500000000001</v>
      </c>
      <c r="K19" s="2">
        <f t="shared" si="1"/>
        <v>68.747500000000002</v>
      </c>
      <c r="L19" s="2">
        <f t="shared" si="2"/>
        <v>61.858529774958406</v>
      </c>
      <c r="M19" s="2">
        <f>SUMIF(A:A,A19,L:L)</f>
        <v>3533.3721596600981</v>
      </c>
      <c r="N19" s="3">
        <f t="shared" si="3"/>
        <v>1.7506938691934745E-2</v>
      </c>
      <c r="O19" s="6">
        <f t="shared" si="4"/>
        <v>57.120209169447143</v>
      </c>
      <c r="P19" s="3" t="str">
        <f t="shared" si="5"/>
        <v/>
      </c>
      <c r="Q19" s="3" t="str">
        <f>IF(ISNUMBER(P19),SUMIF(A:A,A19,P:P),"")</f>
        <v/>
      </c>
      <c r="R19" s="3" t="str">
        <f t="shared" si="6"/>
        <v/>
      </c>
      <c r="S19" s="7" t="str">
        <f t="shared" si="7"/>
        <v/>
      </c>
    </row>
    <row r="20" spans="1:19" x14ac:dyDescent="0.3">
      <c r="A20" s="1"/>
      <c r="B20" s="5"/>
      <c r="C20" s="1"/>
      <c r="D20" s="1"/>
      <c r="E20" s="1"/>
      <c r="F20" s="1"/>
      <c r="G20" s="1"/>
      <c r="H20" s="1"/>
      <c r="I20" s="2"/>
      <c r="J20" s="2"/>
      <c r="K20" s="2"/>
      <c r="L20" s="2"/>
      <c r="M20" s="2"/>
      <c r="N20" s="3"/>
      <c r="O20" s="6"/>
      <c r="P20" s="3"/>
      <c r="Q20" s="3"/>
      <c r="R20" s="3"/>
      <c r="S20" s="7"/>
    </row>
    <row r="21" spans="1:19" x14ac:dyDescent="0.3">
      <c r="A21" s="1">
        <v>45</v>
      </c>
      <c r="B21" s="5">
        <v>0.83888888888888891</v>
      </c>
      <c r="C21" s="1" t="s">
        <v>19</v>
      </c>
      <c r="D21" s="1">
        <v>3</v>
      </c>
      <c r="E21" s="1">
        <v>1</v>
      </c>
      <c r="F21" s="1" t="s">
        <v>32</v>
      </c>
      <c r="G21" s="1">
        <v>66.02</v>
      </c>
      <c r="H21" s="1">
        <f>1+COUNTIFS(A:A,A21,G:G,"&gt;"&amp;G21)</f>
        <v>1</v>
      </c>
      <c r="I21" s="2">
        <f>AVERAGEIF(A:A,A21,G:G)</f>
        <v>47.963999999999999</v>
      </c>
      <c r="J21" s="2">
        <f t="shared" ref="J21:J37" si="8">G21-I21</f>
        <v>18.055999999999997</v>
      </c>
      <c r="K21" s="2">
        <f t="shared" ref="K21:K37" si="9">90+J21</f>
        <v>108.056</v>
      </c>
      <c r="L21" s="2">
        <f t="shared" ref="L21:L37" si="10">EXP(0.06*K21)</f>
        <v>654.16525302158016</v>
      </c>
      <c r="M21" s="2">
        <f>SUMIF(A:A,A21,L:L)</f>
        <v>2684.8108545151031</v>
      </c>
      <c r="N21" s="3">
        <f t="shared" ref="N21:N37" si="11">L21/M21</f>
        <v>0.24365413001867772</v>
      </c>
      <c r="O21" s="6">
        <f t="shared" ref="O21:O37" si="12">1/N21</f>
        <v>4.1041783282037674</v>
      </c>
      <c r="P21" s="3">
        <f t="shared" ref="P21:P37" si="13">IF(O21&gt;21,"",N21)</f>
        <v>0.24365413001867772</v>
      </c>
      <c r="Q21" s="3">
        <f>IF(ISNUMBER(P21),SUMIF(A:A,A21,P:P),"")</f>
        <v>0.87114667979644345</v>
      </c>
      <c r="R21" s="3">
        <f t="shared" ref="R21:R37" si="14">IFERROR(P21*(1/Q21),"")</f>
        <v>0.27969357591492072</v>
      </c>
      <c r="S21" s="7">
        <f t="shared" ref="S21:S37" si="15">IFERROR(1/R21,"")</f>
        <v>3.5753413239072298</v>
      </c>
    </row>
    <row r="22" spans="1:19" x14ac:dyDescent="0.3">
      <c r="A22" s="1">
        <v>45</v>
      </c>
      <c r="B22" s="5">
        <v>0.83888888888888891</v>
      </c>
      <c r="C22" s="1" t="s">
        <v>19</v>
      </c>
      <c r="D22" s="1">
        <v>3</v>
      </c>
      <c r="E22" s="1">
        <v>7</v>
      </c>
      <c r="F22" s="1" t="s">
        <v>38</v>
      </c>
      <c r="G22" s="1">
        <v>60.56</v>
      </c>
      <c r="H22" s="1">
        <f>1+COUNTIFS(A:A,A22,G:G,"&gt;"&amp;G22)</f>
        <v>2</v>
      </c>
      <c r="I22" s="2">
        <f>AVERAGEIF(A:A,A22,G:G)</f>
        <v>47.963999999999999</v>
      </c>
      <c r="J22" s="2">
        <f t="shared" si="8"/>
        <v>12.596000000000004</v>
      </c>
      <c r="K22" s="2">
        <f t="shared" si="9"/>
        <v>102.596</v>
      </c>
      <c r="L22" s="2">
        <f t="shared" si="10"/>
        <v>471.424989339673</v>
      </c>
      <c r="M22" s="2">
        <f>SUMIF(A:A,A22,L:L)</f>
        <v>2684.8108545151031</v>
      </c>
      <c r="N22" s="3">
        <f t="shared" si="11"/>
        <v>0.17558964667729485</v>
      </c>
      <c r="O22" s="6">
        <f t="shared" si="12"/>
        <v>5.695096601212696</v>
      </c>
      <c r="P22" s="3">
        <f t="shared" si="13"/>
        <v>0.17558964667729485</v>
      </c>
      <c r="Q22" s="3">
        <f>IF(ISNUMBER(P22),SUMIF(A:A,A22,P:P),"")</f>
        <v>0.87114667979644345</v>
      </c>
      <c r="R22" s="3">
        <f t="shared" si="14"/>
        <v>0.20156151742244371</v>
      </c>
      <c r="S22" s="7">
        <f t="shared" si="15"/>
        <v>4.96126449526645</v>
      </c>
    </row>
    <row r="23" spans="1:19" x14ac:dyDescent="0.3">
      <c r="A23" s="1">
        <v>45</v>
      </c>
      <c r="B23" s="5">
        <v>0.83888888888888891</v>
      </c>
      <c r="C23" s="1" t="s">
        <v>19</v>
      </c>
      <c r="D23" s="1">
        <v>3</v>
      </c>
      <c r="E23" s="1">
        <v>6</v>
      </c>
      <c r="F23" s="1" t="s">
        <v>37</v>
      </c>
      <c r="G23" s="1">
        <v>55.99</v>
      </c>
      <c r="H23" s="1">
        <f>1+COUNTIFS(A:A,A23,G:G,"&gt;"&amp;G23)</f>
        <v>3</v>
      </c>
      <c r="I23" s="2">
        <f>AVERAGEIF(A:A,A23,G:G)</f>
        <v>47.963999999999999</v>
      </c>
      <c r="J23" s="2">
        <f t="shared" si="8"/>
        <v>8.0260000000000034</v>
      </c>
      <c r="K23" s="2">
        <f t="shared" si="9"/>
        <v>98.02600000000001</v>
      </c>
      <c r="L23" s="2">
        <f t="shared" si="10"/>
        <v>358.36785973469097</v>
      </c>
      <c r="M23" s="2">
        <f>SUMIF(A:A,A23,L:L)</f>
        <v>2684.8108545151031</v>
      </c>
      <c r="N23" s="3">
        <f t="shared" si="11"/>
        <v>0.133479741834333</v>
      </c>
      <c r="O23" s="6">
        <f t="shared" si="12"/>
        <v>7.4917735549798978</v>
      </c>
      <c r="P23" s="3">
        <f t="shared" si="13"/>
        <v>0.133479741834333</v>
      </c>
      <c r="Q23" s="3">
        <f>IF(ISNUMBER(P23),SUMIF(A:A,A23,P:P),"")</f>
        <v>0.87114667979644345</v>
      </c>
      <c r="R23" s="3">
        <f t="shared" si="14"/>
        <v>0.15322303916204164</v>
      </c>
      <c r="S23" s="7">
        <f t="shared" si="15"/>
        <v>6.5264336582075364</v>
      </c>
    </row>
    <row r="24" spans="1:19" x14ac:dyDescent="0.3">
      <c r="A24" s="1">
        <v>45</v>
      </c>
      <c r="B24" s="5">
        <v>0.83888888888888891</v>
      </c>
      <c r="C24" s="1" t="s">
        <v>19</v>
      </c>
      <c r="D24" s="1">
        <v>3</v>
      </c>
      <c r="E24" s="1">
        <v>11</v>
      </c>
      <c r="F24" s="1" t="s">
        <v>42</v>
      </c>
      <c r="G24" s="1">
        <v>54.85</v>
      </c>
      <c r="H24" s="1">
        <f>1+COUNTIFS(A:A,A24,G:G,"&gt;"&amp;G24)</f>
        <v>4</v>
      </c>
      <c r="I24" s="2">
        <f>AVERAGEIF(A:A,A24,G:G)</f>
        <v>47.963999999999999</v>
      </c>
      <c r="J24" s="2">
        <f t="shared" si="8"/>
        <v>6.8860000000000028</v>
      </c>
      <c r="K24" s="2">
        <f t="shared" si="9"/>
        <v>96.885999999999996</v>
      </c>
      <c r="L24" s="2">
        <f t="shared" si="10"/>
        <v>334.67502956118756</v>
      </c>
      <c r="M24" s="2">
        <f>SUMIF(A:A,A24,L:L)</f>
        <v>2684.8108545151031</v>
      </c>
      <c r="N24" s="3">
        <f t="shared" si="11"/>
        <v>0.12465497485543814</v>
      </c>
      <c r="O24" s="6">
        <f t="shared" si="12"/>
        <v>8.0221427276343835</v>
      </c>
      <c r="P24" s="3">
        <f t="shared" si="13"/>
        <v>0.12465497485543814</v>
      </c>
      <c r="Q24" s="3">
        <f>IF(ISNUMBER(P24),SUMIF(A:A,A24,P:P),"")</f>
        <v>0.87114667979644345</v>
      </c>
      <c r="R24" s="3">
        <f t="shared" si="14"/>
        <v>0.14309298048930824</v>
      </c>
      <c r="S24" s="7">
        <f t="shared" si="15"/>
        <v>6.9884630020318781</v>
      </c>
    </row>
    <row r="25" spans="1:19" x14ac:dyDescent="0.3">
      <c r="A25" s="1">
        <v>45</v>
      </c>
      <c r="B25" s="5">
        <v>0.83888888888888891</v>
      </c>
      <c r="C25" s="1" t="s">
        <v>19</v>
      </c>
      <c r="D25" s="1">
        <v>3</v>
      </c>
      <c r="E25" s="1">
        <v>9</v>
      </c>
      <c r="F25" s="1" t="s">
        <v>40</v>
      </c>
      <c r="G25" s="1">
        <v>45.75</v>
      </c>
      <c r="H25" s="1">
        <f>1+COUNTIFS(A:A,A25,G:G,"&gt;"&amp;G25)</f>
        <v>5</v>
      </c>
      <c r="I25" s="2">
        <f>AVERAGEIF(A:A,A25,G:G)</f>
        <v>47.963999999999999</v>
      </c>
      <c r="J25" s="2">
        <f t="shared" si="8"/>
        <v>-2.2139999999999986</v>
      </c>
      <c r="K25" s="2">
        <f t="shared" si="9"/>
        <v>87.786000000000001</v>
      </c>
      <c r="L25" s="2">
        <f t="shared" si="10"/>
        <v>193.86460441104268</v>
      </c>
      <c r="M25" s="2">
        <f>SUMIF(A:A,A25,L:L)</f>
        <v>2684.8108545151031</v>
      </c>
      <c r="N25" s="3">
        <f t="shared" si="11"/>
        <v>7.2207918887476366E-2</v>
      </c>
      <c r="O25" s="6">
        <f t="shared" si="12"/>
        <v>13.848896567124836</v>
      </c>
      <c r="P25" s="3">
        <f t="shared" si="13"/>
        <v>7.2207918887476366E-2</v>
      </c>
      <c r="Q25" s="3">
        <f>IF(ISNUMBER(P25),SUMIF(A:A,A25,P:P),"")</f>
        <v>0.87114667979644345</v>
      </c>
      <c r="R25" s="3">
        <f t="shared" si="14"/>
        <v>8.2888359173163381E-2</v>
      </c>
      <c r="S25" s="7">
        <f t="shared" si="15"/>
        <v>12.064420263295165</v>
      </c>
    </row>
    <row r="26" spans="1:19" x14ac:dyDescent="0.3">
      <c r="A26" s="1">
        <v>45</v>
      </c>
      <c r="B26" s="5">
        <v>0.83888888888888891</v>
      </c>
      <c r="C26" s="1" t="s">
        <v>19</v>
      </c>
      <c r="D26" s="1">
        <v>3</v>
      </c>
      <c r="E26" s="1">
        <v>10</v>
      </c>
      <c r="F26" s="1" t="s">
        <v>41</v>
      </c>
      <c r="G26" s="1">
        <v>45.61</v>
      </c>
      <c r="H26" s="1">
        <f>1+COUNTIFS(A:A,A26,G:G,"&gt;"&amp;G26)</f>
        <v>6</v>
      </c>
      <c r="I26" s="2">
        <f>AVERAGEIF(A:A,A26,G:G)</f>
        <v>47.963999999999999</v>
      </c>
      <c r="J26" s="2">
        <f t="shared" si="8"/>
        <v>-2.3539999999999992</v>
      </c>
      <c r="K26" s="2">
        <f t="shared" si="9"/>
        <v>87.646000000000001</v>
      </c>
      <c r="L26" s="2">
        <f t="shared" si="10"/>
        <v>192.2429621666615</v>
      </c>
      <c r="M26" s="2">
        <f>SUMIF(A:A,A26,L:L)</f>
        <v>2684.8108545151031</v>
      </c>
      <c r="N26" s="3">
        <f t="shared" si="11"/>
        <v>7.1603912746166995E-2</v>
      </c>
      <c r="O26" s="6">
        <f t="shared" si="12"/>
        <v>13.965717258286707</v>
      </c>
      <c r="P26" s="3">
        <f t="shared" si="13"/>
        <v>7.1603912746166995E-2</v>
      </c>
      <c r="Q26" s="3">
        <f>IF(ISNUMBER(P26),SUMIF(A:A,A26,P:P),"")</f>
        <v>0.87114667979644345</v>
      </c>
      <c r="R26" s="3">
        <f t="shared" si="14"/>
        <v>8.2195013086542812E-2</v>
      </c>
      <c r="S26" s="7">
        <f t="shared" si="15"/>
        <v>12.166188220532355</v>
      </c>
    </row>
    <row r="27" spans="1:19" x14ac:dyDescent="0.3">
      <c r="A27" s="1">
        <v>45</v>
      </c>
      <c r="B27" s="5">
        <v>0.83888888888888891</v>
      </c>
      <c r="C27" s="1" t="s">
        <v>19</v>
      </c>
      <c r="D27" s="1">
        <v>3</v>
      </c>
      <c r="E27" s="1">
        <v>3</v>
      </c>
      <c r="F27" s="1" t="s">
        <v>34</v>
      </c>
      <c r="G27" s="1">
        <v>39.61</v>
      </c>
      <c r="H27" s="1">
        <f>1+COUNTIFS(A:A,A27,G:G,"&gt;"&amp;G27)</f>
        <v>7</v>
      </c>
      <c r="I27" s="2">
        <f>AVERAGEIF(A:A,A27,G:G)</f>
        <v>47.963999999999999</v>
      </c>
      <c r="J27" s="2">
        <f t="shared" si="8"/>
        <v>-8.3539999999999992</v>
      </c>
      <c r="K27" s="2">
        <f t="shared" si="9"/>
        <v>81.646000000000001</v>
      </c>
      <c r="L27" s="2">
        <f t="shared" si="10"/>
        <v>134.1233635574487</v>
      </c>
      <c r="M27" s="2">
        <f>SUMIF(A:A,A27,L:L)</f>
        <v>2684.8108545151031</v>
      </c>
      <c r="N27" s="3">
        <f t="shared" si="11"/>
        <v>4.9956354777056497E-2</v>
      </c>
      <c r="O27" s="6">
        <f t="shared" si="12"/>
        <v>20.017473341735315</v>
      </c>
      <c r="P27" s="3">
        <f t="shared" si="13"/>
        <v>4.9956354777056497E-2</v>
      </c>
      <c r="Q27" s="3">
        <f>IF(ISNUMBER(P27),SUMIF(A:A,A27,P:P),"")</f>
        <v>0.87114667979644345</v>
      </c>
      <c r="R27" s="3">
        <f t="shared" si="14"/>
        <v>5.7345514751579549E-2</v>
      </c>
      <c r="S27" s="7">
        <f t="shared" si="15"/>
        <v>17.438155439566536</v>
      </c>
    </row>
    <row r="28" spans="1:19" x14ac:dyDescent="0.3">
      <c r="A28" s="1">
        <v>45</v>
      </c>
      <c r="B28" s="5">
        <v>0.83888888888888891</v>
      </c>
      <c r="C28" s="1" t="s">
        <v>19</v>
      </c>
      <c r="D28" s="1">
        <v>3</v>
      </c>
      <c r="E28" s="1">
        <v>5</v>
      </c>
      <c r="F28" s="1" t="s">
        <v>36</v>
      </c>
      <c r="G28" s="1">
        <v>37.58</v>
      </c>
      <c r="H28" s="1">
        <f>1+COUNTIFS(A:A,A28,G:G,"&gt;"&amp;G28)</f>
        <v>8</v>
      </c>
      <c r="I28" s="2">
        <f>AVERAGEIF(A:A,A28,G:G)</f>
        <v>47.963999999999999</v>
      </c>
      <c r="J28" s="2">
        <f t="shared" si="8"/>
        <v>-10.384</v>
      </c>
      <c r="K28" s="2">
        <f t="shared" si="9"/>
        <v>79.616</v>
      </c>
      <c r="L28" s="2">
        <f t="shared" si="10"/>
        <v>118.7428226207864</v>
      </c>
      <c r="M28" s="2">
        <f>SUMIF(A:A,A28,L:L)</f>
        <v>2684.8108545151031</v>
      </c>
      <c r="N28" s="3">
        <f t="shared" si="11"/>
        <v>4.4227630568870087E-2</v>
      </c>
      <c r="O28" s="6">
        <f t="shared" si="12"/>
        <v>22.610300102846946</v>
      </c>
      <c r="P28" s="3" t="str">
        <f t="shared" si="13"/>
        <v/>
      </c>
      <c r="Q28" s="3" t="str">
        <f>IF(ISNUMBER(P28),SUMIF(A:A,A28,P:P),"")</f>
        <v/>
      </c>
      <c r="R28" s="3" t="str">
        <f t="shared" si="14"/>
        <v/>
      </c>
      <c r="S28" s="7" t="str">
        <f t="shared" si="15"/>
        <v/>
      </c>
    </row>
    <row r="29" spans="1:19" x14ac:dyDescent="0.3">
      <c r="A29" s="1">
        <v>45</v>
      </c>
      <c r="B29" s="5">
        <v>0.83888888888888891</v>
      </c>
      <c r="C29" s="1" t="s">
        <v>19</v>
      </c>
      <c r="D29" s="1">
        <v>3</v>
      </c>
      <c r="E29" s="1">
        <v>4</v>
      </c>
      <c r="F29" s="1" t="s">
        <v>35</v>
      </c>
      <c r="G29" s="1">
        <v>37.33</v>
      </c>
      <c r="H29" s="1">
        <f>1+COUNTIFS(A:A,A29,G:G,"&gt;"&amp;G29)</f>
        <v>9</v>
      </c>
      <c r="I29" s="2">
        <f>AVERAGEIF(A:A,A29,G:G)</f>
        <v>47.963999999999999</v>
      </c>
      <c r="J29" s="2">
        <f t="shared" si="8"/>
        <v>-10.634</v>
      </c>
      <c r="K29" s="2">
        <f t="shared" si="9"/>
        <v>79.366</v>
      </c>
      <c r="L29" s="2">
        <f t="shared" si="10"/>
        <v>116.97497230590535</v>
      </c>
      <c r="M29" s="2">
        <f>SUMIF(A:A,A29,L:L)</f>
        <v>2684.8108545151031</v>
      </c>
      <c r="N29" s="3">
        <f t="shared" si="11"/>
        <v>4.3569166933747336E-2</v>
      </c>
      <c r="O29" s="6">
        <f t="shared" si="12"/>
        <v>22.952011029282058</v>
      </c>
      <c r="P29" s="3" t="str">
        <f t="shared" si="13"/>
        <v/>
      </c>
      <c r="Q29" s="3" t="str">
        <f>IF(ISNUMBER(P29),SUMIF(A:A,A29,P:P),"")</f>
        <v/>
      </c>
      <c r="R29" s="3" t="str">
        <f t="shared" si="14"/>
        <v/>
      </c>
      <c r="S29" s="7" t="str">
        <f t="shared" si="15"/>
        <v/>
      </c>
    </row>
    <row r="30" spans="1:19" x14ac:dyDescent="0.3">
      <c r="A30" s="1">
        <v>45</v>
      </c>
      <c r="B30" s="5">
        <v>0.83888888888888891</v>
      </c>
      <c r="C30" s="1" t="s">
        <v>19</v>
      </c>
      <c r="D30" s="1">
        <v>3</v>
      </c>
      <c r="E30" s="1">
        <v>8</v>
      </c>
      <c r="F30" s="1" t="s">
        <v>39</v>
      </c>
      <c r="G30" s="1">
        <v>36.340000000000003</v>
      </c>
      <c r="H30" s="1">
        <f>1+COUNTIFS(A:A,A30,G:G,"&gt;"&amp;G30)</f>
        <v>10</v>
      </c>
      <c r="I30" s="2">
        <f>AVERAGEIF(A:A,A30,G:G)</f>
        <v>47.963999999999999</v>
      </c>
      <c r="J30" s="2">
        <f t="shared" si="8"/>
        <v>-11.623999999999995</v>
      </c>
      <c r="K30" s="2">
        <f t="shared" si="9"/>
        <v>78.376000000000005</v>
      </c>
      <c r="L30" s="2">
        <f t="shared" si="10"/>
        <v>110.22899779612708</v>
      </c>
      <c r="M30" s="2">
        <f>SUMIF(A:A,A30,L:L)</f>
        <v>2684.8108545151031</v>
      </c>
      <c r="N30" s="3">
        <f t="shared" si="11"/>
        <v>4.1056522700939117E-2</v>
      </c>
      <c r="O30" s="6">
        <f t="shared" si="12"/>
        <v>24.356665743081216</v>
      </c>
      <c r="P30" s="3" t="str">
        <f t="shared" si="13"/>
        <v/>
      </c>
      <c r="Q30" s="3" t="str">
        <f>IF(ISNUMBER(P30),SUMIF(A:A,A30,P:P),"")</f>
        <v/>
      </c>
      <c r="R30" s="3" t="str">
        <f t="shared" si="14"/>
        <v/>
      </c>
      <c r="S30" s="7" t="str">
        <f t="shared" si="15"/>
        <v/>
      </c>
    </row>
    <row r="31" spans="1:19" x14ac:dyDescent="0.3">
      <c r="A31" s="1"/>
      <c r="B31" s="5"/>
      <c r="C31" s="1"/>
      <c r="D31" s="1"/>
      <c r="E31" s="1"/>
      <c r="F31" s="1"/>
      <c r="G31" s="1"/>
      <c r="H31" s="1"/>
      <c r="I31" s="2"/>
      <c r="J31" s="2"/>
      <c r="K31" s="2"/>
      <c r="L31" s="2"/>
      <c r="M31" s="2"/>
      <c r="N31" s="3"/>
      <c r="O31" s="6"/>
      <c r="P31" s="3"/>
      <c r="Q31" s="3"/>
      <c r="R31" s="3"/>
      <c r="S31" s="7"/>
    </row>
    <row r="32" spans="1:19" x14ac:dyDescent="0.3">
      <c r="A32" s="1">
        <v>49</v>
      </c>
      <c r="B32" s="5">
        <v>0.85972222222222217</v>
      </c>
      <c r="C32" s="1" t="s">
        <v>19</v>
      </c>
      <c r="D32" s="1">
        <v>4</v>
      </c>
      <c r="E32" s="1">
        <v>7</v>
      </c>
      <c r="F32" s="1" t="s">
        <v>48</v>
      </c>
      <c r="G32" s="1">
        <v>75.28</v>
      </c>
      <c r="H32" s="1">
        <f>1+COUNTIFS(A:A,A32,G:G,"&gt;"&amp;G32)</f>
        <v>1</v>
      </c>
      <c r="I32" s="2">
        <f>AVERAGEIF(A:A,A32,G:G)</f>
        <v>50.526363636363634</v>
      </c>
      <c r="J32" s="2">
        <f t="shared" si="8"/>
        <v>24.753636363636367</v>
      </c>
      <c r="K32" s="2">
        <f t="shared" si="9"/>
        <v>114.75363636363636</v>
      </c>
      <c r="L32" s="2">
        <f t="shared" si="10"/>
        <v>977.71496606816413</v>
      </c>
      <c r="M32" s="2">
        <f>SUMIF(A:A,A32,L:L)</f>
        <v>3169.1051230295502</v>
      </c>
      <c r="N32" s="3">
        <f t="shared" si="11"/>
        <v>0.30851452637629889</v>
      </c>
      <c r="O32" s="6">
        <f t="shared" si="12"/>
        <v>3.2413384606087816</v>
      </c>
      <c r="P32" s="3">
        <f t="shared" si="13"/>
        <v>0.30851452637629889</v>
      </c>
      <c r="Q32" s="3">
        <f>IF(ISNUMBER(P32),SUMIF(A:A,A32,P:P),"")</f>
        <v>0.89716766009883253</v>
      </c>
      <c r="R32" s="3">
        <f t="shared" si="14"/>
        <v>0.34387611156460179</v>
      </c>
      <c r="S32" s="7">
        <f t="shared" si="15"/>
        <v>2.9080240422927326</v>
      </c>
    </row>
    <row r="33" spans="1:19" x14ac:dyDescent="0.3">
      <c r="A33" s="1">
        <v>49</v>
      </c>
      <c r="B33" s="5">
        <v>0.85972222222222217</v>
      </c>
      <c r="C33" s="1" t="s">
        <v>19</v>
      </c>
      <c r="D33" s="1">
        <v>4</v>
      </c>
      <c r="E33" s="1">
        <v>6</v>
      </c>
      <c r="F33" s="1" t="s">
        <v>47</v>
      </c>
      <c r="G33" s="1">
        <v>64.290000000000006</v>
      </c>
      <c r="H33" s="1">
        <f>1+COUNTIFS(A:A,A33,G:G,"&gt;"&amp;G33)</f>
        <v>2</v>
      </c>
      <c r="I33" s="2">
        <f>AVERAGEIF(A:A,A33,G:G)</f>
        <v>50.526363636363634</v>
      </c>
      <c r="J33" s="2">
        <f t="shared" si="8"/>
        <v>13.763636363636373</v>
      </c>
      <c r="K33" s="2">
        <f t="shared" si="9"/>
        <v>103.76363636363638</v>
      </c>
      <c r="L33" s="2">
        <f t="shared" si="10"/>
        <v>505.63657591400255</v>
      </c>
      <c r="M33" s="2">
        <f>SUMIF(A:A,A33,L:L)</f>
        <v>3169.1051230295502</v>
      </c>
      <c r="N33" s="3">
        <f t="shared" si="11"/>
        <v>0.15955184706231273</v>
      </c>
      <c r="O33" s="6">
        <f t="shared" si="12"/>
        <v>6.2675551453155629</v>
      </c>
      <c r="P33" s="3">
        <f t="shared" si="13"/>
        <v>0.15955184706231273</v>
      </c>
      <c r="Q33" s="3">
        <f>IF(ISNUMBER(P33),SUMIF(A:A,A33,P:P),"")</f>
        <v>0.89716766009883253</v>
      </c>
      <c r="R33" s="3">
        <f t="shared" si="14"/>
        <v>0.17783949885658651</v>
      </c>
      <c r="S33" s="7">
        <f t="shared" si="15"/>
        <v>5.6230477842631625</v>
      </c>
    </row>
    <row r="34" spans="1:19" x14ac:dyDescent="0.3">
      <c r="A34" s="1">
        <v>49</v>
      </c>
      <c r="B34" s="5">
        <v>0.85972222222222217</v>
      </c>
      <c r="C34" s="1" t="s">
        <v>19</v>
      </c>
      <c r="D34" s="1">
        <v>4</v>
      </c>
      <c r="E34" s="1">
        <v>2</v>
      </c>
      <c r="F34" s="1" t="s">
        <v>44</v>
      </c>
      <c r="G34" s="1">
        <v>57.01</v>
      </c>
      <c r="H34" s="1">
        <f>1+COUNTIFS(A:A,A34,G:G,"&gt;"&amp;G34)</f>
        <v>3</v>
      </c>
      <c r="I34" s="2">
        <f>AVERAGEIF(A:A,A34,G:G)</f>
        <v>50.526363636363634</v>
      </c>
      <c r="J34" s="2">
        <f t="shared" si="8"/>
        <v>6.4836363636363643</v>
      </c>
      <c r="K34" s="2">
        <f t="shared" si="9"/>
        <v>96.483636363636364</v>
      </c>
      <c r="L34" s="2">
        <f t="shared" si="10"/>
        <v>326.69211460624939</v>
      </c>
      <c r="M34" s="2">
        <f>SUMIF(A:A,A34,L:L)</f>
        <v>3169.1051230295502</v>
      </c>
      <c r="N34" s="3">
        <f t="shared" si="11"/>
        <v>0.10308655027951345</v>
      </c>
      <c r="O34" s="6">
        <f t="shared" si="12"/>
        <v>9.7005865196629006</v>
      </c>
      <c r="P34" s="3">
        <f t="shared" si="13"/>
        <v>0.10308655027951345</v>
      </c>
      <c r="Q34" s="3">
        <f>IF(ISNUMBER(P34),SUMIF(A:A,A34,P:P),"")</f>
        <v>0.89716766009883253</v>
      </c>
      <c r="R34" s="3">
        <f t="shared" si="14"/>
        <v>0.11490221378260265</v>
      </c>
      <c r="S34" s="7">
        <f t="shared" si="15"/>
        <v>8.7030525094322417</v>
      </c>
    </row>
    <row r="35" spans="1:19" x14ac:dyDescent="0.3">
      <c r="A35" s="1">
        <v>49</v>
      </c>
      <c r="B35" s="5">
        <v>0.85972222222222217</v>
      </c>
      <c r="C35" s="1" t="s">
        <v>19</v>
      </c>
      <c r="D35" s="1">
        <v>4</v>
      </c>
      <c r="E35" s="1">
        <v>8</v>
      </c>
      <c r="F35" s="1" t="s">
        <v>49</v>
      </c>
      <c r="G35" s="1">
        <v>56.23</v>
      </c>
      <c r="H35" s="1">
        <f>1+COUNTIFS(A:A,A35,G:G,"&gt;"&amp;G35)</f>
        <v>4</v>
      </c>
      <c r="I35" s="2">
        <f>AVERAGEIF(A:A,A35,G:G)</f>
        <v>50.526363636363634</v>
      </c>
      <c r="J35" s="2">
        <f t="shared" si="8"/>
        <v>5.7036363636363632</v>
      </c>
      <c r="K35" s="2">
        <f t="shared" si="9"/>
        <v>95.703636363636363</v>
      </c>
      <c r="L35" s="2">
        <f t="shared" si="10"/>
        <v>311.75517423813147</v>
      </c>
      <c r="M35" s="2">
        <f>SUMIF(A:A,A35,L:L)</f>
        <v>3169.1051230295502</v>
      </c>
      <c r="N35" s="3">
        <f t="shared" si="11"/>
        <v>9.837325116564917E-2</v>
      </c>
      <c r="O35" s="6">
        <f t="shared" si="12"/>
        <v>10.165364955928068</v>
      </c>
      <c r="P35" s="3">
        <f t="shared" si="13"/>
        <v>9.837325116564917E-2</v>
      </c>
      <c r="Q35" s="3">
        <f>IF(ISNUMBER(P35),SUMIF(A:A,A35,P:P),"")</f>
        <v>0.89716766009883253</v>
      </c>
      <c r="R35" s="3">
        <f t="shared" si="14"/>
        <v>0.1096486816687221</v>
      </c>
      <c r="S35" s="7">
        <f t="shared" si="15"/>
        <v>9.1200366915606565</v>
      </c>
    </row>
    <row r="36" spans="1:19" x14ac:dyDescent="0.3">
      <c r="A36" s="1">
        <v>49</v>
      </c>
      <c r="B36" s="5">
        <v>0.85972222222222217</v>
      </c>
      <c r="C36" s="1" t="s">
        <v>19</v>
      </c>
      <c r="D36" s="1">
        <v>4</v>
      </c>
      <c r="E36" s="1">
        <v>4</v>
      </c>
      <c r="F36" s="1" t="s">
        <v>46</v>
      </c>
      <c r="G36" s="1">
        <v>48.97</v>
      </c>
      <c r="H36" s="1">
        <f>1+COUNTIFS(A:A,A36,G:G,"&gt;"&amp;G36)</f>
        <v>5</v>
      </c>
      <c r="I36" s="2">
        <f>AVERAGEIF(A:A,A36,G:G)</f>
        <v>50.526363636363634</v>
      </c>
      <c r="J36" s="2">
        <f t="shared" si="8"/>
        <v>-1.5563636363636348</v>
      </c>
      <c r="K36" s="2">
        <f t="shared" si="9"/>
        <v>88.443636363636358</v>
      </c>
      <c r="L36" s="2">
        <f t="shared" si="10"/>
        <v>201.66707251225733</v>
      </c>
      <c r="M36" s="2">
        <f>SUMIF(A:A,A36,L:L)</f>
        <v>3169.1051230295502</v>
      </c>
      <c r="N36" s="3">
        <f t="shared" si="11"/>
        <v>6.3635337006262158E-2</v>
      </c>
      <c r="O36" s="6">
        <f t="shared" si="12"/>
        <v>15.714539233155834</v>
      </c>
      <c r="P36" s="3">
        <f t="shared" si="13"/>
        <v>6.3635337006262158E-2</v>
      </c>
      <c r="Q36" s="3">
        <f>IF(ISNUMBER(P36),SUMIF(A:A,A36,P:P),"")</f>
        <v>0.89716766009883253</v>
      </c>
      <c r="R36" s="3">
        <f t="shared" si="14"/>
        <v>7.0929147177743845E-2</v>
      </c>
      <c r="S36" s="7">
        <f t="shared" si="15"/>
        <v>14.098576393341721</v>
      </c>
    </row>
    <row r="37" spans="1:19" x14ac:dyDescent="0.3">
      <c r="A37" s="1">
        <v>49</v>
      </c>
      <c r="B37" s="5">
        <v>0.85972222222222217</v>
      </c>
      <c r="C37" s="1" t="s">
        <v>19</v>
      </c>
      <c r="D37" s="1">
        <v>4</v>
      </c>
      <c r="E37" s="1">
        <v>9</v>
      </c>
      <c r="F37" s="1" t="s">
        <v>50</v>
      </c>
      <c r="G37" s="1">
        <v>47.08</v>
      </c>
      <c r="H37" s="1">
        <f>1+COUNTIFS(A:A,A37,G:G,"&gt;"&amp;G37)</f>
        <v>6</v>
      </c>
      <c r="I37" s="2">
        <f>AVERAGEIF(A:A,A37,G:G)</f>
        <v>50.526363636363634</v>
      </c>
      <c r="J37" s="2">
        <f t="shared" si="8"/>
        <v>-3.4463636363636354</v>
      </c>
      <c r="K37" s="2">
        <f t="shared" si="9"/>
        <v>86.553636363636372</v>
      </c>
      <c r="L37" s="2">
        <f t="shared" si="10"/>
        <v>180.04704571401714</v>
      </c>
      <c r="M37" s="2">
        <f>SUMIF(A:A,A37,L:L)</f>
        <v>3169.1051230295502</v>
      </c>
      <c r="N37" s="3">
        <f t="shared" si="11"/>
        <v>5.6813213422815922E-2</v>
      </c>
      <c r="O37" s="6">
        <f t="shared" si="12"/>
        <v>17.601539144737142</v>
      </c>
      <c r="P37" s="3">
        <f t="shared" si="13"/>
        <v>5.6813213422815922E-2</v>
      </c>
      <c r="Q37" s="3">
        <f>IF(ISNUMBER(P37),SUMIF(A:A,A37,P:P),"")</f>
        <v>0.89716766009883253</v>
      </c>
      <c r="R37" s="3">
        <f t="shared" si="14"/>
        <v>6.3325079524776159E-2</v>
      </c>
      <c r="S37" s="7">
        <f t="shared" si="15"/>
        <v>15.791531688621827</v>
      </c>
    </row>
    <row r="38" spans="1:19" x14ac:dyDescent="0.3">
      <c r="A38" s="1">
        <v>49</v>
      </c>
      <c r="B38" s="5">
        <v>0.85972222222222217</v>
      </c>
      <c r="C38" s="1" t="s">
        <v>19</v>
      </c>
      <c r="D38" s="1">
        <v>4</v>
      </c>
      <c r="E38" s="1">
        <v>11</v>
      </c>
      <c r="F38" s="1" t="s">
        <v>52</v>
      </c>
      <c r="G38" s="1">
        <v>46.45</v>
      </c>
      <c r="H38" s="1">
        <f>1+COUNTIFS(A:A,A38,G:G,"&gt;"&amp;G38)</f>
        <v>7</v>
      </c>
      <c r="I38" s="2">
        <f>AVERAGEIF(A:A,A38,G:G)</f>
        <v>50.526363636363634</v>
      </c>
      <c r="J38" s="2">
        <f t="shared" ref="J38:J56" si="16">G38-I38</f>
        <v>-4.0763636363636309</v>
      </c>
      <c r="K38" s="2">
        <f t="shared" ref="K38:K56" si="17">90+J38</f>
        <v>85.923636363636376</v>
      </c>
      <c r="L38" s="2">
        <f t="shared" ref="L38:L56" si="18">EXP(0.06*K38)</f>
        <v>173.36829106919305</v>
      </c>
      <c r="M38" s="2">
        <f>SUMIF(A:A,A38,L:L)</f>
        <v>3169.1051230295502</v>
      </c>
      <c r="N38" s="3">
        <f t="shared" ref="N38:N56" si="19">L38/M38</f>
        <v>5.4705755832882945E-2</v>
      </c>
      <c r="O38" s="6">
        <f t="shared" ref="O38:O56" si="20">1/N38</f>
        <v>18.279612168321648</v>
      </c>
      <c r="P38" s="3">
        <f t="shared" ref="P38:P56" si="21">IF(O38&gt;21,"",N38)</f>
        <v>5.4705755832882945E-2</v>
      </c>
      <c r="Q38" s="3">
        <f>IF(ISNUMBER(P38),SUMIF(A:A,A38,P:P),"")</f>
        <v>0.89716766009883253</v>
      </c>
      <c r="R38" s="3">
        <f t="shared" ref="R38:R56" si="22">IFERROR(P38*(1/Q38),"")</f>
        <v>6.097606753553346E-2</v>
      </c>
      <c r="S38" s="7">
        <f t="shared" ref="S38:S56" si="23">IFERROR(1/R38,"")</f>
        <v>16.39987687656728</v>
      </c>
    </row>
    <row r="39" spans="1:19" x14ac:dyDescent="0.3">
      <c r="A39" s="1">
        <v>49</v>
      </c>
      <c r="B39" s="5">
        <v>0.85972222222222217</v>
      </c>
      <c r="C39" s="1" t="s">
        <v>19</v>
      </c>
      <c r="D39" s="1">
        <v>4</v>
      </c>
      <c r="E39" s="1">
        <v>10</v>
      </c>
      <c r="F39" s="1" t="s">
        <v>51</v>
      </c>
      <c r="G39" s="1">
        <v>45.76</v>
      </c>
      <c r="H39" s="1">
        <f>1+COUNTIFS(A:A,A39,G:G,"&gt;"&amp;G39)</f>
        <v>8</v>
      </c>
      <c r="I39" s="2">
        <f>AVERAGEIF(A:A,A39,G:G)</f>
        <v>50.526363636363634</v>
      </c>
      <c r="J39" s="2">
        <f t="shared" si="16"/>
        <v>-4.7663636363636357</v>
      </c>
      <c r="K39" s="2">
        <f t="shared" si="17"/>
        <v>85.233636363636364</v>
      </c>
      <c r="L39" s="2">
        <f t="shared" si="18"/>
        <v>166.3373877136292</v>
      </c>
      <c r="M39" s="2">
        <f>SUMIF(A:A,A39,L:L)</f>
        <v>3169.1051230295502</v>
      </c>
      <c r="N39" s="3">
        <f t="shared" si="19"/>
        <v>5.2487178953097222E-2</v>
      </c>
      <c r="O39" s="6">
        <f t="shared" si="20"/>
        <v>19.052271810866507</v>
      </c>
      <c r="P39" s="3">
        <f t="shared" si="21"/>
        <v>5.2487178953097222E-2</v>
      </c>
      <c r="Q39" s="3">
        <f>IF(ISNUMBER(P39),SUMIF(A:A,A39,P:P),"")</f>
        <v>0.89716766009883253</v>
      </c>
      <c r="R39" s="3">
        <f t="shared" si="22"/>
        <v>5.8503199889433373E-2</v>
      </c>
      <c r="S39" s="7">
        <f t="shared" si="23"/>
        <v>17.093082120122052</v>
      </c>
    </row>
    <row r="40" spans="1:19" x14ac:dyDescent="0.3">
      <c r="A40" s="1">
        <v>49</v>
      </c>
      <c r="B40" s="5">
        <v>0.85972222222222217</v>
      </c>
      <c r="C40" s="1" t="s">
        <v>19</v>
      </c>
      <c r="D40" s="1">
        <v>4</v>
      </c>
      <c r="E40" s="1">
        <v>3</v>
      </c>
      <c r="F40" s="1" t="s">
        <v>45</v>
      </c>
      <c r="G40" s="1">
        <v>42.74</v>
      </c>
      <c r="H40" s="1">
        <f>1+COUNTIFS(A:A,A40,G:G,"&gt;"&amp;G40)</f>
        <v>9</v>
      </c>
      <c r="I40" s="2">
        <f>AVERAGEIF(A:A,A40,G:G)</f>
        <v>50.526363636363634</v>
      </c>
      <c r="J40" s="2">
        <f t="shared" si="16"/>
        <v>-7.7863636363636317</v>
      </c>
      <c r="K40" s="2">
        <f t="shared" si="17"/>
        <v>82.213636363636368</v>
      </c>
      <c r="L40" s="2">
        <f t="shared" si="18"/>
        <v>138.77004099755749</v>
      </c>
      <c r="M40" s="2">
        <f>SUMIF(A:A,A40,L:L)</f>
        <v>3169.1051230295502</v>
      </c>
      <c r="N40" s="3">
        <f t="shared" si="19"/>
        <v>4.3788399440943232E-2</v>
      </c>
      <c r="O40" s="6">
        <f t="shared" si="20"/>
        <v>22.83709870119106</v>
      </c>
      <c r="P40" s="3" t="str">
        <f t="shared" si="21"/>
        <v/>
      </c>
      <c r="Q40" s="3" t="str">
        <f>IF(ISNUMBER(P40),SUMIF(A:A,A40,P:P),"")</f>
        <v/>
      </c>
      <c r="R40" s="3" t="str">
        <f t="shared" si="22"/>
        <v/>
      </c>
      <c r="S40" s="7" t="str">
        <f t="shared" si="23"/>
        <v/>
      </c>
    </row>
    <row r="41" spans="1:19" x14ac:dyDescent="0.3">
      <c r="A41" s="1">
        <v>49</v>
      </c>
      <c r="B41" s="5">
        <v>0.85972222222222217</v>
      </c>
      <c r="C41" s="1" t="s">
        <v>19</v>
      </c>
      <c r="D41" s="1">
        <v>4</v>
      </c>
      <c r="E41" s="1">
        <v>1</v>
      </c>
      <c r="F41" s="1" t="s">
        <v>43</v>
      </c>
      <c r="G41" s="1">
        <v>38.44</v>
      </c>
      <c r="H41" s="1">
        <f>1+COUNTIFS(A:A,A41,G:G,"&gt;"&amp;G41)</f>
        <v>10</v>
      </c>
      <c r="I41" s="2">
        <f>AVERAGEIF(A:A,A41,G:G)</f>
        <v>50.526363636363634</v>
      </c>
      <c r="J41" s="2">
        <f t="shared" si="16"/>
        <v>-12.086363636363636</v>
      </c>
      <c r="K41" s="2">
        <f t="shared" si="17"/>
        <v>77.913636363636357</v>
      </c>
      <c r="L41" s="2">
        <f t="shared" si="18"/>
        <v>107.21307203399576</v>
      </c>
      <c r="M41" s="2">
        <f>SUMIF(A:A,A41,L:L)</f>
        <v>3169.1051230295502</v>
      </c>
      <c r="N41" s="3">
        <f t="shared" si="19"/>
        <v>3.3830708629666383E-2</v>
      </c>
      <c r="O41" s="6">
        <f t="shared" si="20"/>
        <v>29.558943353704777</v>
      </c>
      <c r="P41" s="3" t="str">
        <f t="shared" si="21"/>
        <v/>
      </c>
      <c r="Q41" s="3" t="str">
        <f>IF(ISNUMBER(P41),SUMIF(A:A,A41,P:P),"")</f>
        <v/>
      </c>
      <c r="R41" s="3" t="str">
        <f t="shared" si="22"/>
        <v/>
      </c>
      <c r="S41" s="7" t="str">
        <f t="shared" si="23"/>
        <v/>
      </c>
    </row>
    <row r="42" spans="1:19" x14ac:dyDescent="0.3">
      <c r="A42" s="1">
        <v>49</v>
      </c>
      <c r="B42" s="5">
        <v>0.85972222222222217</v>
      </c>
      <c r="C42" s="1" t="s">
        <v>19</v>
      </c>
      <c r="D42" s="1">
        <v>4</v>
      </c>
      <c r="E42" s="1">
        <v>12</v>
      </c>
      <c r="F42" s="1" t="s">
        <v>53</v>
      </c>
      <c r="G42" s="1">
        <v>33.54</v>
      </c>
      <c r="H42" s="1">
        <f>1+COUNTIFS(A:A,A42,G:G,"&gt;"&amp;G42)</f>
        <v>11</v>
      </c>
      <c r="I42" s="2">
        <f>AVERAGEIF(A:A,A42,G:G)</f>
        <v>50.526363636363634</v>
      </c>
      <c r="J42" s="2">
        <f t="shared" si="16"/>
        <v>-16.986363636363635</v>
      </c>
      <c r="K42" s="2">
        <f t="shared" si="17"/>
        <v>73.013636363636365</v>
      </c>
      <c r="L42" s="2">
        <f t="shared" si="18"/>
        <v>79.903382162352955</v>
      </c>
      <c r="M42" s="2">
        <f>SUMIF(A:A,A42,L:L)</f>
        <v>3169.1051230295502</v>
      </c>
      <c r="N42" s="3">
        <f t="shared" si="19"/>
        <v>2.5213231830557958E-2</v>
      </c>
      <c r="O42" s="6">
        <f t="shared" si="20"/>
        <v>39.661714401404858</v>
      </c>
      <c r="P42" s="3" t="str">
        <f t="shared" si="21"/>
        <v/>
      </c>
      <c r="Q42" s="3" t="str">
        <f>IF(ISNUMBER(P42),SUMIF(A:A,A42,P:P),"")</f>
        <v/>
      </c>
      <c r="R42" s="3" t="str">
        <f t="shared" si="22"/>
        <v/>
      </c>
      <c r="S42" s="7" t="str">
        <f t="shared" si="23"/>
        <v/>
      </c>
    </row>
    <row r="43" spans="1:19" x14ac:dyDescent="0.3">
      <c r="A43" s="1"/>
      <c r="B43" s="5"/>
      <c r="C43" s="1"/>
      <c r="D43" s="1"/>
      <c r="E43" s="1"/>
      <c r="F43" s="1"/>
      <c r="G43" s="1"/>
      <c r="H43" s="1"/>
      <c r="I43" s="2"/>
      <c r="J43" s="2"/>
      <c r="K43" s="2"/>
      <c r="L43" s="2"/>
      <c r="M43" s="2"/>
      <c r="N43" s="3"/>
      <c r="O43" s="6"/>
      <c r="P43" s="3"/>
      <c r="Q43" s="3"/>
      <c r="R43" s="3"/>
      <c r="S43" s="7"/>
    </row>
    <row r="44" spans="1:19" x14ac:dyDescent="0.3">
      <c r="A44" s="1">
        <v>52</v>
      </c>
      <c r="B44" s="5">
        <v>0.88055555555555554</v>
      </c>
      <c r="C44" s="1" t="s">
        <v>19</v>
      </c>
      <c r="D44" s="1">
        <v>5</v>
      </c>
      <c r="E44" s="1">
        <v>2</v>
      </c>
      <c r="F44" s="1" t="s">
        <v>55</v>
      </c>
      <c r="G44" s="1">
        <v>67.41</v>
      </c>
      <c r="H44" s="1">
        <f>1+COUNTIFS(A:A,A44,G:G,"&gt;"&amp;G44)</f>
        <v>1</v>
      </c>
      <c r="I44" s="2">
        <f>AVERAGEIF(A:A,A44,G:G)</f>
        <v>49.29461538461539</v>
      </c>
      <c r="J44" s="2">
        <f t="shared" si="16"/>
        <v>18.115384615384606</v>
      </c>
      <c r="K44" s="2">
        <f t="shared" si="17"/>
        <v>108.11538461538461</v>
      </c>
      <c r="L44" s="2">
        <f t="shared" si="18"/>
        <v>656.50025155786648</v>
      </c>
      <c r="M44" s="2">
        <f>SUMIF(A:A,A44,L:L)</f>
        <v>3786.8714809907115</v>
      </c>
      <c r="N44" s="3">
        <f t="shared" si="19"/>
        <v>0.17336216844256741</v>
      </c>
      <c r="O44" s="6">
        <f t="shared" si="20"/>
        <v>5.7682711804062761</v>
      </c>
      <c r="P44" s="3">
        <f t="shared" si="21"/>
        <v>0.17336216844256741</v>
      </c>
      <c r="Q44" s="3">
        <f>IF(ISNUMBER(P44),SUMIF(A:A,A44,P:P),"")</f>
        <v>0.87076132643460225</v>
      </c>
      <c r="R44" s="3">
        <f t="shared" si="22"/>
        <v>0.19909263673021843</v>
      </c>
      <c r="S44" s="7">
        <f t="shared" si="23"/>
        <v>5.0227874642850576</v>
      </c>
    </row>
    <row r="45" spans="1:19" x14ac:dyDescent="0.3">
      <c r="A45" s="1">
        <v>52</v>
      </c>
      <c r="B45" s="5">
        <v>0.88055555555555554</v>
      </c>
      <c r="C45" s="1" t="s">
        <v>19</v>
      </c>
      <c r="D45" s="1">
        <v>5</v>
      </c>
      <c r="E45" s="1">
        <v>4</v>
      </c>
      <c r="F45" s="1" t="s">
        <v>57</v>
      </c>
      <c r="G45" s="1">
        <v>64.13</v>
      </c>
      <c r="H45" s="1">
        <f>1+COUNTIFS(A:A,A45,G:G,"&gt;"&amp;G45)</f>
        <v>2</v>
      </c>
      <c r="I45" s="2">
        <f>AVERAGEIF(A:A,A45,G:G)</f>
        <v>49.29461538461539</v>
      </c>
      <c r="J45" s="2">
        <f t="shared" si="16"/>
        <v>14.835384615384605</v>
      </c>
      <c r="K45" s="2">
        <f t="shared" si="17"/>
        <v>104.83538461538461</v>
      </c>
      <c r="L45" s="2">
        <f t="shared" si="18"/>
        <v>539.21969050114865</v>
      </c>
      <c r="M45" s="2">
        <f>SUMIF(A:A,A45,L:L)</f>
        <v>3786.8714809907115</v>
      </c>
      <c r="N45" s="3">
        <f t="shared" si="19"/>
        <v>0.14239186442104432</v>
      </c>
      <c r="O45" s="6">
        <f t="shared" si="20"/>
        <v>7.0228731400205504</v>
      </c>
      <c r="P45" s="3">
        <f t="shared" si="21"/>
        <v>0.14239186442104432</v>
      </c>
      <c r="Q45" s="3">
        <f>IF(ISNUMBER(P45),SUMIF(A:A,A45,P:P),"")</f>
        <v>0.87076132643460225</v>
      </c>
      <c r="R45" s="3">
        <f t="shared" si="22"/>
        <v>0.16352571031614199</v>
      </c>
      <c r="S45" s="7">
        <f t="shared" si="23"/>
        <v>6.1152463307862348</v>
      </c>
    </row>
    <row r="46" spans="1:19" x14ac:dyDescent="0.3">
      <c r="A46" s="1">
        <v>52</v>
      </c>
      <c r="B46" s="5">
        <v>0.88055555555555554</v>
      </c>
      <c r="C46" s="1" t="s">
        <v>19</v>
      </c>
      <c r="D46" s="1">
        <v>5</v>
      </c>
      <c r="E46" s="1">
        <v>10</v>
      </c>
      <c r="F46" s="1" t="s">
        <v>59</v>
      </c>
      <c r="G46" s="1">
        <v>60.11</v>
      </c>
      <c r="H46" s="1">
        <f>1+COUNTIFS(A:A,A46,G:G,"&gt;"&amp;G46)</f>
        <v>3</v>
      </c>
      <c r="I46" s="2">
        <f>AVERAGEIF(A:A,A46,G:G)</f>
        <v>49.29461538461539</v>
      </c>
      <c r="J46" s="2">
        <f t="shared" si="16"/>
        <v>10.815384615384609</v>
      </c>
      <c r="K46" s="2">
        <f t="shared" si="17"/>
        <v>100.8153846153846</v>
      </c>
      <c r="L46" s="2">
        <f t="shared" si="18"/>
        <v>423.65653878259076</v>
      </c>
      <c r="M46" s="2">
        <f>SUMIF(A:A,A46,L:L)</f>
        <v>3786.8714809907115</v>
      </c>
      <c r="N46" s="3">
        <f t="shared" si="19"/>
        <v>0.11187507706803793</v>
      </c>
      <c r="O46" s="6">
        <f t="shared" si="20"/>
        <v>8.9385413284840922</v>
      </c>
      <c r="P46" s="3">
        <f t="shared" si="21"/>
        <v>0.11187507706803793</v>
      </c>
      <c r="Q46" s="3">
        <f>IF(ISNUMBER(P46),SUMIF(A:A,A46,P:P),"")</f>
        <v>0.87076132643460225</v>
      </c>
      <c r="R46" s="3">
        <f t="shared" si="22"/>
        <v>0.12847961165905111</v>
      </c>
      <c r="S46" s="7">
        <f t="shared" si="23"/>
        <v>7.7833361035813198</v>
      </c>
    </row>
    <row r="47" spans="1:19" x14ac:dyDescent="0.3">
      <c r="A47" s="1">
        <v>52</v>
      </c>
      <c r="B47" s="5">
        <v>0.88055555555555554</v>
      </c>
      <c r="C47" s="1" t="s">
        <v>19</v>
      </c>
      <c r="D47" s="1">
        <v>5</v>
      </c>
      <c r="E47" s="1">
        <v>9</v>
      </c>
      <c r="F47" s="1" t="s">
        <v>58</v>
      </c>
      <c r="G47" s="1">
        <v>59.18</v>
      </c>
      <c r="H47" s="1">
        <f>1+COUNTIFS(A:A,A47,G:G,"&gt;"&amp;G47)</f>
        <v>4</v>
      </c>
      <c r="I47" s="2">
        <f>AVERAGEIF(A:A,A47,G:G)</f>
        <v>49.29461538461539</v>
      </c>
      <c r="J47" s="2">
        <f t="shared" si="16"/>
        <v>9.8853846153846092</v>
      </c>
      <c r="K47" s="2">
        <f t="shared" si="17"/>
        <v>99.885384615384609</v>
      </c>
      <c r="L47" s="2">
        <f t="shared" si="18"/>
        <v>400.66396237453705</v>
      </c>
      <c r="M47" s="2">
        <f>SUMIF(A:A,A47,L:L)</f>
        <v>3786.8714809907115</v>
      </c>
      <c r="N47" s="3">
        <f t="shared" si="19"/>
        <v>0.10580342226711016</v>
      </c>
      <c r="O47" s="6">
        <f t="shared" si="20"/>
        <v>9.451490117922754</v>
      </c>
      <c r="P47" s="3">
        <f t="shared" si="21"/>
        <v>0.10580342226711016</v>
      </c>
      <c r="Q47" s="3">
        <f>IF(ISNUMBER(P47),SUMIF(A:A,A47,P:P),"")</f>
        <v>0.87076132643460225</v>
      </c>
      <c r="R47" s="3">
        <f t="shared" si="22"/>
        <v>0.12150679991764245</v>
      </c>
      <c r="S47" s="7">
        <f t="shared" si="23"/>
        <v>8.2299920718659525</v>
      </c>
    </row>
    <row r="48" spans="1:19" x14ac:dyDescent="0.3">
      <c r="A48" s="1">
        <v>52</v>
      </c>
      <c r="B48" s="5">
        <v>0.88055555555555554</v>
      </c>
      <c r="C48" s="1" t="s">
        <v>19</v>
      </c>
      <c r="D48" s="1">
        <v>5</v>
      </c>
      <c r="E48" s="1">
        <v>14</v>
      </c>
      <c r="F48" s="1" t="s">
        <v>63</v>
      </c>
      <c r="G48" s="1">
        <v>59.09</v>
      </c>
      <c r="H48" s="1">
        <f>1+COUNTIFS(A:A,A48,G:G,"&gt;"&amp;G48)</f>
        <v>5</v>
      </c>
      <c r="I48" s="2">
        <f>AVERAGEIF(A:A,A48,G:G)</f>
        <v>49.29461538461539</v>
      </c>
      <c r="J48" s="2">
        <f t="shared" si="16"/>
        <v>9.7953846153846129</v>
      </c>
      <c r="K48" s="2">
        <f t="shared" si="17"/>
        <v>99.79538461538462</v>
      </c>
      <c r="L48" s="2">
        <f t="shared" si="18"/>
        <v>398.50620815744094</v>
      </c>
      <c r="M48" s="2">
        <f>SUMIF(A:A,A48,L:L)</f>
        <v>3786.8714809907115</v>
      </c>
      <c r="N48" s="3">
        <f t="shared" si="19"/>
        <v>0.10523362362780392</v>
      </c>
      <c r="O48" s="6">
        <f t="shared" si="20"/>
        <v>9.5026662156655863</v>
      </c>
      <c r="P48" s="3">
        <f t="shared" si="21"/>
        <v>0.10523362362780392</v>
      </c>
      <c r="Q48" s="3">
        <f>IF(ISNUMBER(P48),SUMIF(A:A,A48,P:P),"")</f>
        <v>0.87076132643460225</v>
      </c>
      <c r="R48" s="3">
        <f t="shared" si="22"/>
        <v>0.1208524315827058</v>
      </c>
      <c r="S48" s="7">
        <f t="shared" si="23"/>
        <v>8.2745542386182471</v>
      </c>
    </row>
    <row r="49" spans="1:19" x14ac:dyDescent="0.3">
      <c r="A49" s="1">
        <v>52</v>
      </c>
      <c r="B49" s="5">
        <v>0.88055555555555554</v>
      </c>
      <c r="C49" s="1" t="s">
        <v>19</v>
      </c>
      <c r="D49" s="1">
        <v>5</v>
      </c>
      <c r="E49" s="1">
        <v>1</v>
      </c>
      <c r="F49" s="1" t="s">
        <v>54</v>
      </c>
      <c r="G49" s="1">
        <v>57.22</v>
      </c>
      <c r="H49" s="1">
        <f>1+COUNTIFS(A:A,A49,G:G,"&gt;"&amp;G49)</f>
        <v>6</v>
      </c>
      <c r="I49" s="2">
        <f>AVERAGEIF(A:A,A49,G:G)</f>
        <v>49.29461538461539</v>
      </c>
      <c r="J49" s="2">
        <f t="shared" si="16"/>
        <v>7.9253846153846084</v>
      </c>
      <c r="K49" s="2">
        <f t="shared" si="17"/>
        <v>97.925384615384615</v>
      </c>
      <c r="L49" s="2">
        <f t="shared" si="18"/>
        <v>356.21093766917465</v>
      </c>
      <c r="M49" s="2">
        <f>SUMIF(A:A,A49,L:L)</f>
        <v>3786.8714809907115</v>
      </c>
      <c r="N49" s="3">
        <f t="shared" si="19"/>
        <v>9.4064702078556856E-2</v>
      </c>
      <c r="O49" s="6">
        <f t="shared" si="20"/>
        <v>10.630980356104924</v>
      </c>
      <c r="P49" s="3">
        <f t="shared" si="21"/>
        <v>9.4064702078556856E-2</v>
      </c>
      <c r="Q49" s="3">
        <f>IF(ISNUMBER(P49),SUMIF(A:A,A49,P:P),"")</f>
        <v>0.87076132643460225</v>
      </c>
      <c r="R49" s="3">
        <f t="shared" si="22"/>
        <v>0.10802581513778506</v>
      </c>
      <c r="S49" s="7">
        <f t="shared" si="23"/>
        <v>9.2570465561821251</v>
      </c>
    </row>
    <row r="50" spans="1:19" x14ac:dyDescent="0.3">
      <c r="A50" s="1">
        <v>52</v>
      </c>
      <c r="B50" s="5">
        <v>0.88055555555555554</v>
      </c>
      <c r="C50" s="1" t="s">
        <v>19</v>
      </c>
      <c r="D50" s="1">
        <v>5</v>
      </c>
      <c r="E50" s="1">
        <v>5</v>
      </c>
      <c r="F50" s="1" t="s">
        <v>33</v>
      </c>
      <c r="G50" s="1">
        <v>52.6</v>
      </c>
      <c r="H50" s="1">
        <f>1+COUNTIFS(A:A,A50,G:G,"&gt;"&amp;G50)</f>
        <v>7</v>
      </c>
      <c r="I50" s="2">
        <f>AVERAGEIF(A:A,A50,G:G)</f>
        <v>49.29461538461539</v>
      </c>
      <c r="J50" s="2">
        <f t="shared" si="16"/>
        <v>3.3053846153846109</v>
      </c>
      <c r="K50" s="2">
        <f t="shared" si="17"/>
        <v>93.305384615384611</v>
      </c>
      <c r="L50" s="2">
        <f t="shared" si="18"/>
        <v>269.97330315961074</v>
      </c>
      <c r="M50" s="2">
        <f>SUMIF(A:A,A50,L:L)</f>
        <v>3786.8714809907115</v>
      </c>
      <c r="N50" s="3">
        <f t="shared" si="19"/>
        <v>7.1291910621952517E-2</v>
      </c>
      <c r="O50" s="6">
        <f t="shared" si="20"/>
        <v>14.02683686376159</v>
      </c>
      <c r="P50" s="3">
        <f t="shared" si="21"/>
        <v>7.1291910621952517E-2</v>
      </c>
      <c r="Q50" s="3">
        <f>IF(ISNUMBER(P50),SUMIF(A:A,A50,P:P),"")</f>
        <v>0.87076132643460225</v>
      </c>
      <c r="R50" s="3">
        <f t="shared" si="22"/>
        <v>8.1873078715912442E-2</v>
      </c>
      <c r="S50" s="7">
        <f t="shared" si="23"/>
        <v>12.214027073170817</v>
      </c>
    </row>
    <row r="51" spans="1:19" x14ac:dyDescent="0.3">
      <c r="A51" s="1">
        <v>52</v>
      </c>
      <c r="B51" s="5">
        <v>0.88055555555555554</v>
      </c>
      <c r="C51" s="1" t="s">
        <v>19</v>
      </c>
      <c r="D51" s="1">
        <v>5</v>
      </c>
      <c r="E51" s="1">
        <v>17</v>
      </c>
      <c r="F51" s="1" t="s">
        <v>65</v>
      </c>
      <c r="G51" s="1">
        <v>51.5</v>
      </c>
      <c r="H51" s="1">
        <f>1+COUNTIFS(A:A,A51,G:G,"&gt;"&amp;G51)</f>
        <v>8</v>
      </c>
      <c r="I51" s="2">
        <f>AVERAGEIF(A:A,A51,G:G)</f>
        <v>49.29461538461539</v>
      </c>
      <c r="J51" s="2">
        <f t="shared" si="16"/>
        <v>2.2053846153846095</v>
      </c>
      <c r="K51" s="2">
        <f t="shared" si="17"/>
        <v>92.205384615384617</v>
      </c>
      <c r="L51" s="2">
        <f t="shared" si="18"/>
        <v>252.73034162246967</v>
      </c>
      <c r="M51" s="2">
        <f>SUMIF(A:A,A51,L:L)</f>
        <v>3786.8714809907115</v>
      </c>
      <c r="N51" s="3">
        <f t="shared" si="19"/>
        <v>6.673855790752925E-2</v>
      </c>
      <c r="O51" s="6">
        <f t="shared" si="20"/>
        <v>14.983841895198982</v>
      </c>
      <c r="P51" s="3">
        <f t="shared" si="21"/>
        <v>6.673855790752925E-2</v>
      </c>
      <c r="Q51" s="3">
        <f>IF(ISNUMBER(P51),SUMIF(A:A,A51,P:P),"")</f>
        <v>0.87076132643460225</v>
      </c>
      <c r="R51" s="3">
        <f t="shared" si="22"/>
        <v>7.6643915940542859E-2</v>
      </c>
      <c r="S51" s="7">
        <f t="shared" si="23"/>
        <v>13.047350043749828</v>
      </c>
    </row>
    <row r="52" spans="1:19" x14ac:dyDescent="0.3">
      <c r="A52" s="1">
        <v>52</v>
      </c>
      <c r="B52" s="5">
        <v>0.88055555555555554</v>
      </c>
      <c r="C52" s="1" t="s">
        <v>19</v>
      </c>
      <c r="D52" s="1">
        <v>5</v>
      </c>
      <c r="E52" s="1">
        <v>3</v>
      </c>
      <c r="F52" s="1" t="s">
        <v>56</v>
      </c>
      <c r="G52" s="1">
        <v>42.98</v>
      </c>
      <c r="H52" s="1">
        <f>1+COUNTIFS(A:A,A52,G:G,"&gt;"&amp;G52)</f>
        <v>9</v>
      </c>
      <c r="I52" s="2">
        <f>AVERAGEIF(A:A,A52,G:G)</f>
        <v>49.29461538461539</v>
      </c>
      <c r="J52" s="2">
        <f t="shared" si="16"/>
        <v>-6.3146153846153936</v>
      </c>
      <c r="K52" s="2">
        <f t="shared" si="17"/>
        <v>83.685384615384606</v>
      </c>
      <c r="L52" s="2">
        <f t="shared" si="18"/>
        <v>151.58144585866657</v>
      </c>
      <c r="M52" s="2">
        <f>SUMIF(A:A,A52,L:L)</f>
        <v>3786.8714809907115</v>
      </c>
      <c r="N52" s="3">
        <f t="shared" si="19"/>
        <v>4.0028146352357914E-2</v>
      </c>
      <c r="O52" s="6">
        <f t="shared" si="20"/>
        <v>24.982420899465247</v>
      </c>
      <c r="P52" s="3" t="str">
        <f t="shared" si="21"/>
        <v/>
      </c>
      <c r="Q52" s="3" t="str">
        <f>IF(ISNUMBER(P52),SUMIF(A:A,A52,P:P),"")</f>
        <v/>
      </c>
      <c r="R52" s="3" t="str">
        <f t="shared" si="22"/>
        <v/>
      </c>
      <c r="S52" s="7" t="str">
        <f t="shared" si="23"/>
        <v/>
      </c>
    </row>
    <row r="53" spans="1:19" x14ac:dyDescent="0.3">
      <c r="A53" s="1">
        <v>52</v>
      </c>
      <c r="B53" s="5">
        <v>0.88055555555555554</v>
      </c>
      <c r="C53" s="1" t="s">
        <v>19</v>
      </c>
      <c r="D53" s="1">
        <v>5</v>
      </c>
      <c r="E53" s="1">
        <v>11</v>
      </c>
      <c r="F53" s="1" t="s">
        <v>60</v>
      </c>
      <c r="G53" s="1">
        <v>42.49</v>
      </c>
      <c r="H53" s="1">
        <f>1+COUNTIFS(A:A,A53,G:G,"&gt;"&amp;G53)</f>
        <v>10</v>
      </c>
      <c r="I53" s="2">
        <f>AVERAGEIF(A:A,A53,G:G)</f>
        <v>49.29461538461539</v>
      </c>
      <c r="J53" s="2">
        <f t="shared" si="16"/>
        <v>-6.8046153846153885</v>
      </c>
      <c r="K53" s="2">
        <f t="shared" si="17"/>
        <v>83.195384615384611</v>
      </c>
      <c r="L53" s="2">
        <f t="shared" si="18"/>
        <v>147.18982450820255</v>
      </c>
      <c r="M53" s="2">
        <f>SUMIF(A:A,A53,L:L)</f>
        <v>3786.8714809907115</v>
      </c>
      <c r="N53" s="3">
        <f t="shared" si="19"/>
        <v>3.8868449918901163E-2</v>
      </c>
      <c r="O53" s="6">
        <f t="shared" si="20"/>
        <v>25.727807568516244</v>
      </c>
      <c r="P53" s="3" t="str">
        <f t="shared" si="21"/>
        <v/>
      </c>
      <c r="Q53" s="3" t="str">
        <f>IF(ISNUMBER(P53),SUMIF(A:A,A53,P:P),"")</f>
        <v/>
      </c>
      <c r="R53" s="3" t="str">
        <f t="shared" si="22"/>
        <v/>
      </c>
      <c r="S53" s="7" t="str">
        <f t="shared" si="23"/>
        <v/>
      </c>
    </row>
    <row r="54" spans="1:19" x14ac:dyDescent="0.3">
      <c r="A54" s="1">
        <v>52</v>
      </c>
      <c r="B54" s="5">
        <v>0.88055555555555554</v>
      </c>
      <c r="C54" s="1" t="s">
        <v>19</v>
      </c>
      <c r="D54" s="1">
        <v>5</v>
      </c>
      <c r="E54" s="1">
        <v>12</v>
      </c>
      <c r="F54" s="1" t="s">
        <v>61</v>
      </c>
      <c r="G54" s="1">
        <v>32.07</v>
      </c>
      <c r="H54" s="1">
        <f>1+COUNTIFS(A:A,A54,G:G,"&gt;"&amp;G54)</f>
        <v>11</v>
      </c>
      <c r="I54" s="2">
        <f>AVERAGEIF(A:A,A54,G:G)</f>
        <v>49.29461538461539</v>
      </c>
      <c r="J54" s="2">
        <f t="shared" si="16"/>
        <v>-17.22461538461539</v>
      </c>
      <c r="K54" s="2">
        <f t="shared" si="17"/>
        <v>72.77538461538461</v>
      </c>
      <c r="L54" s="2">
        <f t="shared" si="18"/>
        <v>78.769280298169747</v>
      </c>
      <c r="M54" s="2">
        <f>SUMIF(A:A,A54,L:L)</f>
        <v>3786.8714809907115</v>
      </c>
      <c r="N54" s="3">
        <f t="shared" si="19"/>
        <v>2.08006214875722E-2</v>
      </c>
      <c r="O54" s="6">
        <f t="shared" si="20"/>
        <v>48.075486619352816</v>
      </c>
      <c r="P54" s="3" t="str">
        <f t="shared" si="21"/>
        <v/>
      </c>
      <c r="Q54" s="3" t="str">
        <f>IF(ISNUMBER(P54),SUMIF(A:A,A54,P:P),"")</f>
        <v/>
      </c>
      <c r="R54" s="3" t="str">
        <f t="shared" si="22"/>
        <v/>
      </c>
      <c r="S54" s="7" t="str">
        <f t="shared" si="23"/>
        <v/>
      </c>
    </row>
    <row r="55" spans="1:19" x14ac:dyDescent="0.3">
      <c r="A55" s="1">
        <v>52</v>
      </c>
      <c r="B55" s="5">
        <v>0.88055555555555554</v>
      </c>
      <c r="C55" s="1" t="s">
        <v>19</v>
      </c>
      <c r="D55" s="1">
        <v>5</v>
      </c>
      <c r="E55" s="1">
        <v>13</v>
      </c>
      <c r="F55" s="1" t="s">
        <v>62</v>
      </c>
      <c r="G55" s="1">
        <v>29.4</v>
      </c>
      <c r="H55" s="1">
        <f>1+COUNTIFS(A:A,A55,G:G,"&gt;"&amp;G55)</f>
        <v>12</v>
      </c>
      <c r="I55" s="2">
        <f>AVERAGEIF(A:A,A55,G:G)</f>
        <v>49.29461538461539</v>
      </c>
      <c r="J55" s="2">
        <f t="shared" si="16"/>
        <v>-19.894615384615392</v>
      </c>
      <c r="K55" s="2">
        <f t="shared" si="17"/>
        <v>70.105384615384608</v>
      </c>
      <c r="L55" s="2">
        <f t="shared" si="18"/>
        <v>67.109329759195944</v>
      </c>
      <c r="M55" s="2">
        <f>SUMIF(A:A,A55,L:L)</f>
        <v>3786.8714809907115</v>
      </c>
      <c r="N55" s="3">
        <f t="shared" si="19"/>
        <v>1.7721575737669075E-2</v>
      </c>
      <c r="O55" s="6">
        <f t="shared" si="20"/>
        <v>56.428390725684437</v>
      </c>
      <c r="P55" s="3" t="str">
        <f t="shared" si="21"/>
        <v/>
      </c>
      <c r="Q55" s="3" t="str">
        <f>IF(ISNUMBER(P55),SUMIF(A:A,A55,P:P),"")</f>
        <v/>
      </c>
      <c r="R55" s="3" t="str">
        <f t="shared" si="22"/>
        <v/>
      </c>
      <c r="S55" s="7" t="str">
        <f t="shared" si="23"/>
        <v/>
      </c>
    </row>
    <row r="56" spans="1:19" x14ac:dyDescent="0.3">
      <c r="A56" s="1">
        <v>52</v>
      </c>
      <c r="B56" s="5">
        <v>0.88055555555555554</v>
      </c>
      <c r="C56" s="1" t="s">
        <v>19</v>
      </c>
      <c r="D56" s="1">
        <v>5</v>
      </c>
      <c r="E56" s="1">
        <v>15</v>
      </c>
      <c r="F56" s="1" t="s">
        <v>64</v>
      </c>
      <c r="G56" s="1">
        <v>22.65</v>
      </c>
      <c r="H56" s="1">
        <f>1+COUNTIFS(A:A,A56,G:G,"&gt;"&amp;G56)</f>
        <v>13</v>
      </c>
      <c r="I56" s="2">
        <f>AVERAGEIF(A:A,A56,G:G)</f>
        <v>49.29461538461539</v>
      </c>
      <c r="J56" s="2">
        <f t="shared" si="16"/>
        <v>-26.644615384615392</v>
      </c>
      <c r="K56" s="2">
        <f t="shared" si="17"/>
        <v>63.355384615384608</v>
      </c>
      <c r="L56" s="2">
        <f t="shared" si="18"/>
        <v>44.760366741638236</v>
      </c>
      <c r="M56" s="2">
        <f>SUMIF(A:A,A56,L:L)</f>
        <v>3786.8714809907115</v>
      </c>
      <c r="N56" s="3">
        <f t="shared" si="19"/>
        <v>1.1819880068897439E-2</v>
      </c>
      <c r="O56" s="6">
        <f t="shared" si="20"/>
        <v>84.603227289198728</v>
      </c>
      <c r="P56" s="3" t="str">
        <f t="shared" si="21"/>
        <v/>
      </c>
      <c r="Q56" s="3" t="str">
        <f>IF(ISNUMBER(P56),SUMIF(A:A,A56,P:P),"")</f>
        <v/>
      </c>
      <c r="R56" s="3" t="str">
        <f t="shared" si="22"/>
        <v/>
      </c>
      <c r="S56" s="7" t="str">
        <f t="shared" si="23"/>
        <v/>
      </c>
    </row>
    <row r="57" spans="1:19" x14ac:dyDescent="0.3">
      <c r="A57" s="1"/>
      <c r="B57" s="5"/>
      <c r="C57" s="1"/>
      <c r="D57" s="1"/>
      <c r="E57" s="1"/>
      <c r="F57" s="1"/>
      <c r="G57" s="1"/>
      <c r="H57" s="1"/>
      <c r="I57" s="2"/>
      <c r="J57" s="2"/>
      <c r="K57" s="2"/>
      <c r="L57" s="2"/>
      <c r="M57" s="2"/>
      <c r="N57" s="3"/>
      <c r="O57" s="6"/>
      <c r="P57" s="3"/>
      <c r="Q57" s="3"/>
      <c r="R57" s="3"/>
      <c r="S57" s="7"/>
    </row>
    <row r="58" spans="1:19" x14ac:dyDescent="0.3">
      <c r="A58" s="1">
        <v>55</v>
      </c>
      <c r="B58" s="5">
        <v>0.90138888888888891</v>
      </c>
      <c r="C58" s="1" t="s">
        <v>19</v>
      </c>
      <c r="D58" s="1">
        <v>6</v>
      </c>
      <c r="E58" s="1">
        <v>1</v>
      </c>
      <c r="F58" s="1" t="s">
        <v>66</v>
      </c>
      <c r="G58" s="1">
        <v>74.790000000000006</v>
      </c>
      <c r="H58" s="1">
        <f>1+COUNTIFS(A:A,A58,G:G,"&gt;"&amp;G58)</f>
        <v>1</v>
      </c>
      <c r="I58" s="2">
        <f>AVERAGEIF(A:A,A58,G:G)</f>
        <v>49.554545454545448</v>
      </c>
      <c r="J58" s="2">
        <f t="shared" ref="J58:J83" si="24">G58-I58</f>
        <v>25.235454545454559</v>
      </c>
      <c r="K58" s="2">
        <f t="shared" ref="K58:K83" si="25">90+J58</f>
        <v>115.23545454545456</v>
      </c>
      <c r="L58" s="2">
        <f t="shared" ref="L58:L83" si="26">EXP(0.06*K58)</f>
        <v>1006.3923380856622</v>
      </c>
      <c r="M58" s="2">
        <f>SUMIF(A:A,A58,L:L)</f>
        <v>3379.6140060783973</v>
      </c>
      <c r="N58" s="3">
        <f t="shared" ref="N58:N83" si="27">L58/M58</f>
        <v>0.29778321911189193</v>
      </c>
      <c r="O58" s="6">
        <f t="shared" ref="O58:O83" si="28">1/N58</f>
        <v>3.3581475913330441</v>
      </c>
      <c r="P58" s="3">
        <f t="shared" ref="P58:P83" si="29">IF(O58&gt;21,"",N58)</f>
        <v>0.29778321911189193</v>
      </c>
      <c r="Q58" s="3">
        <f>IF(ISNUMBER(P58),SUMIF(A:A,A58,P:P),"")</f>
        <v>0.91963515761509385</v>
      </c>
      <c r="R58" s="3">
        <f t="shared" ref="R58:R83" si="30">IFERROR(P58*(1/Q58),"")</f>
        <v>0.32380582304414984</v>
      </c>
      <c r="S58" s="7">
        <f t="shared" ref="S58:S83" si="31">IFERROR(1/R58,"")</f>
        <v>3.0882705894503117</v>
      </c>
    </row>
    <row r="59" spans="1:19" x14ac:dyDescent="0.3">
      <c r="A59" s="1">
        <v>55</v>
      </c>
      <c r="B59" s="5">
        <v>0.90138888888888891</v>
      </c>
      <c r="C59" s="1" t="s">
        <v>19</v>
      </c>
      <c r="D59" s="1">
        <v>6</v>
      </c>
      <c r="E59" s="1">
        <v>4</v>
      </c>
      <c r="F59" s="1" t="s">
        <v>69</v>
      </c>
      <c r="G59" s="1">
        <v>61.7</v>
      </c>
      <c r="H59" s="1">
        <f>1+COUNTIFS(A:A,A59,G:G,"&gt;"&amp;G59)</f>
        <v>2</v>
      </c>
      <c r="I59" s="2">
        <f>AVERAGEIF(A:A,A59,G:G)</f>
        <v>49.554545454545448</v>
      </c>
      <c r="J59" s="2">
        <f t="shared" si="24"/>
        <v>12.145454545454555</v>
      </c>
      <c r="K59" s="2">
        <f t="shared" si="25"/>
        <v>102.14545454545456</v>
      </c>
      <c r="L59" s="2">
        <f t="shared" si="26"/>
        <v>458.85179569566759</v>
      </c>
      <c r="M59" s="2">
        <f>SUMIF(A:A,A59,L:L)</f>
        <v>3379.6140060783973</v>
      </c>
      <c r="N59" s="3">
        <f t="shared" si="27"/>
        <v>0.13577047404537937</v>
      </c>
      <c r="O59" s="6">
        <f t="shared" si="28"/>
        <v>7.3653716467526227</v>
      </c>
      <c r="P59" s="3">
        <f t="shared" si="29"/>
        <v>0.13577047404537937</v>
      </c>
      <c r="Q59" s="3">
        <f>IF(ISNUMBER(P59),SUMIF(A:A,A59,P:P),"")</f>
        <v>0.91963515761509385</v>
      </c>
      <c r="R59" s="3">
        <f t="shared" si="30"/>
        <v>0.14763514957113574</v>
      </c>
      <c r="S59" s="7">
        <f t="shared" si="31"/>
        <v>6.7734547152550908</v>
      </c>
    </row>
    <row r="60" spans="1:19" x14ac:dyDescent="0.3">
      <c r="A60" s="1">
        <v>55</v>
      </c>
      <c r="B60" s="5">
        <v>0.90138888888888891</v>
      </c>
      <c r="C60" s="1" t="s">
        <v>19</v>
      </c>
      <c r="D60" s="1">
        <v>6</v>
      </c>
      <c r="E60" s="1">
        <v>2</v>
      </c>
      <c r="F60" s="1" t="s">
        <v>67</v>
      </c>
      <c r="G60" s="1">
        <v>61.23</v>
      </c>
      <c r="H60" s="1">
        <f>1+COUNTIFS(A:A,A60,G:G,"&gt;"&amp;G60)</f>
        <v>3</v>
      </c>
      <c r="I60" s="2">
        <f>AVERAGEIF(A:A,A60,G:G)</f>
        <v>49.554545454545448</v>
      </c>
      <c r="J60" s="2">
        <f t="shared" si="24"/>
        <v>11.675454545454549</v>
      </c>
      <c r="K60" s="2">
        <f t="shared" si="25"/>
        <v>101.67545454545456</v>
      </c>
      <c r="L60" s="2">
        <f t="shared" si="26"/>
        <v>446.09292071373363</v>
      </c>
      <c r="M60" s="2">
        <f>SUMIF(A:A,A60,L:L)</f>
        <v>3379.6140060783973</v>
      </c>
      <c r="N60" s="3">
        <f t="shared" si="27"/>
        <v>0.13199522783117071</v>
      </c>
      <c r="O60" s="6">
        <f t="shared" si="28"/>
        <v>7.5760314704638869</v>
      </c>
      <c r="P60" s="3">
        <f t="shared" si="29"/>
        <v>0.13199522783117071</v>
      </c>
      <c r="Q60" s="3">
        <f>IF(ISNUMBER(P60),SUMIF(A:A,A60,P:P),"")</f>
        <v>0.91963515761509385</v>
      </c>
      <c r="R60" s="3">
        <f t="shared" si="30"/>
        <v>0.1435299931045223</v>
      </c>
      <c r="S60" s="7">
        <f t="shared" si="31"/>
        <v>6.9671848954369686</v>
      </c>
    </row>
    <row r="61" spans="1:19" x14ac:dyDescent="0.3">
      <c r="A61" s="1">
        <v>55</v>
      </c>
      <c r="B61" s="5">
        <v>0.90138888888888891</v>
      </c>
      <c r="C61" s="1" t="s">
        <v>19</v>
      </c>
      <c r="D61" s="1">
        <v>6</v>
      </c>
      <c r="E61" s="1">
        <v>7</v>
      </c>
      <c r="F61" s="1" t="s">
        <v>72</v>
      </c>
      <c r="G61" s="1">
        <v>57.23</v>
      </c>
      <c r="H61" s="1">
        <f>1+COUNTIFS(A:A,A61,G:G,"&gt;"&amp;G61)</f>
        <v>4</v>
      </c>
      <c r="I61" s="2">
        <f>AVERAGEIF(A:A,A61,G:G)</f>
        <v>49.554545454545448</v>
      </c>
      <c r="J61" s="2">
        <f t="shared" si="24"/>
        <v>7.6754545454545493</v>
      </c>
      <c r="K61" s="2">
        <f t="shared" si="25"/>
        <v>97.675454545454556</v>
      </c>
      <c r="L61" s="2">
        <f t="shared" si="26"/>
        <v>350.90912005797583</v>
      </c>
      <c r="M61" s="2">
        <f>SUMIF(A:A,A61,L:L)</f>
        <v>3379.6140060783973</v>
      </c>
      <c r="N61" s="3">
        <f t="shared" si="27"/>
        <v>0.10383112373982621</v>
      </c>
      <c r="O61" s="6">
        <f t="shared" si="28"/>
        <v>9.6310235696354383</v>
      </c>
      <c r="P61" s="3">
        <f t="shared" si="29"/>
        <v>0.10383112373982621</v>
      </c>
      <c r="Q61" s="3">
        <f>IF(ISNUMBER(P61),SUMIF(A:A,A61,P:P),"")</f>
        <v>0.91963515761509385</v>
      </c>
      <c r="R61" s="3">
        <f t="shared" si="30"/>
        <v>0.11290469147470754</v>
      </c>
      <c r="S61" s="7">
        <f t="shared" si="31"/>
        <v>8.8570278784563712</v>
      </c>
    </row>
    <row r="62" spans="1:19" x14ac:dyDescent="0.3">
      <c r="A62" s="1">
        <v>55</v>
      </c>
      <c r="B62" s="5">
        <v>0.90138888888888891</v>
      </c>
      <c r="C62" s="1" t="s">
        <v>19</v>
      </c>
      <c r="D62" s="1">
        <v>6</v>
      </c>
      <c r="E62" s="1">
        <v>3</v>
      </c>
      <c r="F62" s="1" t="s">
        <v>68</v>
      </c>
      <c r="G62" s="1">
        <v>53.6</v>
      </c>
      <c r="H62" s="1">
        <f>1+COUNTIFS(A:A,A62,G:G,"&gt;"&amp;G62)</f>
        <v>5</v>
      </c>
      <c r="I62" s="2">
        <f>AVERAGEIF(A:A,A62,G:G)</f>
        <v>49.554545454545448</v>
      </c>
      <c r="J62" s="2">
        <f t="shared" si="24"/>
        <v>4.0454545454545539</v>
      </c>
      <c r="K62" s="2">
        <f t="shared" si="25"/>
        <v>94.045454545454561</v>
      </c>
      <c r="L62" s="2">
        <f t="shared" si="26"/>
        <v>282.23139178554931</v>
      </c>
      <c r="M62" s="2">
        <f>SUMIF(A:A,A62,L:L)</f>
        <v>3379.6140060783973</v>
      </c>
      <c r="N62" s="3">
        <f t="shared" si="27"/>
        <v>8.3509948555646488E-2</v>
      </c>
      <c r="O62" s="6">
        <f t="shared" si="28"/>
        <v>11.974621195385534</v>
      </c>
      <c r="P62" s="3">
        <f t="shared" si="29"/>
        <v>8.3509948555646488E-2</v>
      </c>
      <c r="Q62" s="3">
        <f>IF(ISNUMBER(P62),SUMIF(A:A,A62,P:P),"")</f>
        <v>0.91963515761509385</v>
      </c>
      <c r="R62" s="3">
        <f t="shared" si="30"/>
        <v>9.0807694621217308E-2</v>
      </c>
      <c r="S62" s="7">
        <f t="shared" si="31"/>
        <v>11.012282650399419</v>
      </c>
    </row>
    <row r="63" spans="1:19" x14ac:dyDescent="0.3">
      <c r="A63" s="1">
        <v>55</v>
      </c>
      <c r="B63" s="5">
        <v>0.90138888888888891</v>
      </c>
      <c r="C63" s="1" t="s">
        <v>19</v>
      </c>
      <c r="D63" s="1">
        <v>6</v>
      </c>
      <c r="E63" s="1">
        <v>9</v>
      </c>
      <c r="F63" s="1" t="s">
        <v>74</v>
      </c>
      <c r="G63" s="1">
        <v>49.77</v>
      </c>
      <c r="H63" s="1">
        <f>1+COUNTIFS(A:A,A63,G:G,"&gt;"&amp;G63)</f>
        <v>6</v>
      </c>
      <c r="I63" s="2">
        <f>AVERAGEIF(A:A,A63,G:G)</f>
        <v>49.554545454545448</v>
      </c>
      <c r="J63" s="2">
        <f t="shared" si="24"/>
        <v>0.21545454545455556</v>
      </c>
      <c r="K63" s="2">
        <f t="shared" si="25"/>
        <v>90.215454545454548</v>
      </c>
      <c r="L63" s="2">
        <f t="shared" si="26"/>
        <v>224.28717740493863</v>
      </c>
      <c r="M63" s="2">
        <f>SUMIF(A:A,A63,L:L)</f>
        <v>3379.6140060783973</v>
      </c>
      <c r="N63" s="3">
        <f t="shared" si="27"/>
        <v>6.6364731889957673E-2</v>
      </c>
      <c r="O63" s="6">
        <f t="shared" si="28"/>
        <v>15.068244405147974</v>
      </c>
      <c r="P63" s="3">
        <f t="shared" si="29"/>
        <v>6.6364731889957673E-2</v>
      </c>
      <c r="Q63" s="3">
        <f>IF(ISNUMBER(P63),SUMIF(A:A,A63,P:P),"")</f>
        <v>0.91963515761509385</v>
      </c>
      <c r="R63" s="3">
        <f t="shared" si="30"/>
        <v>7.2164196138458328E-2</v>
      </c>
      <c r="S63" s="7">
        <f t="shared" si="31"/>
        <v>13.857287318511013</v>
      </c>
    </row>
    <row r="64" spans="1:19" x14ac:dyDescent="0.3">
      <c r="A64" s="1">
        <v>55</v>
      </c>
      <c r="B64" s="5">
        <v>0.90138888888888891</v>
      </c>
      <c r="C64" s="1" t="s">
        <v>19</v>
      </c>
      <c r="D64" s="1">
        <v>6</v>
      </c>
      <c r="E64" s="1">
        <v>11</v>
      </c>
      <c r="F64" s="1" t="s">
        <v>76</v>
      </c>
      <c r="G64" s="1">
        <v>45.66</v>
      </c>
      <c r="H64" s="1">
        <f>1+COUNTIFS(A:A,A64,G:G,"&gt;"&amp;G64)</f>
        <v>7</v>
      </c>
      <c r="I64" s="2">
        <f>AVERAGEIF(A:A,A64,G:G)</f>
        <v>49.554545454545448</v>
      </c>
      <c r="J64" s="2">
        <f t="shared" si="24"/>
        <v>-3.894545454545451</v>
      </c>
      <c r="K64" s="2">
        <f t="shared" si="25"/>
        <v>86.105454545454549</v>
      </c>
      <c r="L64" s="2">
        <f t="shared" si="26"/>
        <v>175.26993526266824</v>
      </c>
      <c r="M64" s="2">
        <f>SUMIF(A:A,A64,L:L)</f>
        <v>3379.6140060783973</v>
      </c>
      <c r="N64" s="3">
        <f t="shared" si="27"/>
        <v>5.1860932919391645E-2</v>
      </c>
      <c r="O64" s="6">
        <f t="shared" si="28"/>
        <v>19.282337276005379</v>
      </c>
      <c r="P64" s="3">
        <f t="shared" si="29"/>
        <v>5.1860932919391645E-2</v>
      </c>
      <c r="Q64" s="3">
        <f>IF(ISNUMBER(P64),SUMIF(A:A,A64,P:P),"")</f>
        <v>0.91963515761509385</v>
      </c>
      <c r="R64" s="3">
        <f t="shared" si="30"/>
        <v>5.6392942886050075E-2</v>
      </c>
      <c r="S64" s="7">
        <f t="shared" si="31"/>
        <v>17.732715280006605</v>
      </c>
    </row>
    <row r="65" spans="1:19" x14ac:dyDescent="0.3">
      <c r="A65" s="1">
        <v>55</v>
      </c>
      <c r="B65" s="5">
        <v>0.90138888888888891</v>
      </c>
      <c r="C65" s="1" t="s">
        <v>19</v>
      </c>
      <c r="D65" s="1">
        <v>6</v>
      </c>
      <c r="E65" s="1">
        <v>5</v>
      </c>
      <c r="F65" s="1" t="s">
        <v>70</v>
      </c>
      <c r="G65" s="1">
        <v>44.55</v>
      </c>
      <c r="H65" s="1">
        <f>1+COUNTIFS(A:A,A65,G:G,"&gt;"&amp;G65)</f>
        <v>8</v>
      </c>
      <c r="I65" s="2">
        <f>AVERAGEIF(A:A,A65,G:G)</f>
        <v>49.554545454545448</v>
      </c>
      <c r="J65" s="2">
        <f t="shared" si="24"/>
        <v>-5.0045454545454504</v>
      </c>
      <c r="K65" s="2">
        <f t="shared" si="25"/>
        <v>84.99545454545455</v>
      </c>
      <c r="L65" s="2">
        <f t="shared" si="26"/>
        <v>163.97718015189005</v>
      </c>
      <c r="M65" s="2">
        <f>SUMIF(A:A,A65,L:L)</f>
        <v>3379.6140060783973</v>
      </c>
      <c r="N65" s="3">
        <f t="shared" si="27"/>
        <v>4.8519499521829788E-2</v>
      </c>
      <c r="O65" s="6">
        <f t="shared" si="28"/>
        <v>20.610270300708319</v>
      </c>
      <c r="P65" s="3">
        <f t="shared" si="29"/>
        <v>4.8519499521829788E-2</v>
      </c>
      <c r="Q65" s="3">
        <f>IF(ISNUMBER(P65),SUMIF(A:A,A65,P:P),"")</f>
        <v>0.91963515761509385</v>
      </c>
      <c r="R65" s="3">
        <f t="shared" si="30"/>
        <v>5.275950915975882E-2</v>
      </c>
      <c r="S65" s="7">
        <f t="shared" si="31"/>
        <v>18.953929176481584</v>
      </c>
    </row>
    <row r="66" spans="1:19" x14ac:dyDescent="0.3">
      <c r="A66" s="1">
        <v>55</v>
      </c>
      <c r="B66" s="5">
        <v>0.90138888888888891</v>
      </c>
      <c r="C66" s="1" t="s">
        <v>19</v>
      </c>
      <c r="D66" s="1">
        <v>6</v>
      </c>
      <c r="E66" s="1">
        <v>6</v>
      </c>
      <c r="F66" s="1" t="s">
        <v>71</v>
      </c>
      <c r="G66" s="1">
        <v>39.590000000000003</v>
      </c>
      <c r="H66" s="1">
        <f>1+COUNTIFS(A:A,A66,G:G,"&gt;"&amp;G66)</f>
        <v>9</v>
      </c>
      <c r="I66" s="2">
        <f>AVERAGEIF(A:A,A66,G:G)</f>
        <v>49.554545454545448</v>
      </c>
      <c r="J66" s="2">
        <f t="shared" si="24"/>
        <v>-9.9645454545454442</v>
      </c>
      <c r="K66" s="2">
        <f t="shared" si="25"/>
        <v>80.035454545454556</v>
      </c>
      <c r="L66" s="2">
        <f t="shared" si="26"/>
        <v>121.76917844595309</v>
      </c>
      <c r="M66" s="2">
        <f>SUMIF(A:A,A66,L:L)</f>
        <v>3379.6140060783973</v>
      </c>
      <c r="N66" s="3">
        <f t="shared" si="27"/>
        <v>3.6030498816416727E-2</v>
      </c>
      <c r="O66" s="6">
        <f t="shared" si="28"/>
        <v>27.754264660481631</v>
      </c>
      <c r="P66" s="3" t="str">
        <f t="shared" si="29"/>
        <v/>
      </c>
      <c r="Q66" s="3" t="str">
        <f>IF(ISNUMBER(P66),SUMIF(A:A,A66,P:P),"")</f>
        <v/>
      </c>
      <c r="R66" s="3" t="str">
        <f t="shared" si="30"/>
        <v/>
      </c>
      <c r="S66" s="7" t="str">
        <f t="shared" si="31"/>
        <v/>
      </c>
    </row>
    <row r="67" spans="1:19" x14ac:dyDescent="0.3">
      <c r="A67" s="1">
        <v>55</v>
      </c>
      <c r="B67" s="5">
        <v>0.90138888888888891</v>
      </c>
      <c r="C67" s="1" t="s">
        <v>19</v>
      </c>
      <c r="D67" s="1">
        <v>6</v>
      </c>
      <c r="E67" s="1">
        <v>8</v>
      </c>
      <c r="F67" s="1" t="s">
        <v>73</v>
      </c>
      <c r="G67" s="1">
        <v>38.799999999999997</v>
      </c>
      <c r="H67" s="1">
        <f>1+COUNTIFS(A:A,A67,G:G,"&gt;"&amp;G67)</f>
        <v>10</v>
      </c>
      <c r="I67" s="2">
        <f>AVERAGEIF(A:A,A67,G:G)</f>
        <v>49.554545454545448</v>
      </c>
      <c r="J67" s="2">
        <f t="shared" si="24"/>
        <v>-10.75454545454545</v>
      </c>
      <c r="K67" s="2">
        <f t="shared" si="25"/>
        <v>79.24545454545455</v>
      </c>
      <c r="L67" s="2">
        <f t="shared" si="26"/>
        <v>116.13197648782472</v>
      </c>
      <c r="M67" s="2">
        <f>SUMIF(A:A,A67,L:L)</f>
        <v>3379.6140060783973</v>
      </c>
      <c r="N67" s="3">
        <f t="shared" si="27"/>
        <v>3.436249710143105E-2</v>
      </c>
      <c r="O67" s="6">
        <f t="shared" si="28"/>
        <v>29.101493906225876</v>
      </c>
      <c r="P67" s="3" t="str">
        <f t="shared" si="29"/>
        <v/>
      </c>
      <c r="Q67" s="3" t="str">
        <f>IF(ISNUMBER(P67),SUMIF(A:A,A67,P:P),"")</f>
        <v/>
      </c>
      <c r="R67" s="3" t="str">
        <f t="shared" si="30"/>
        <v/>
      </c>
      <c r="S67" s="7" t="str">
        <f t="shared" si="31"/>
        <v/>
      </c>
    </row>
    <row r="68" spans="1:19" x14ac:dyDescent="0.3">
      <c r="A68" s="1">
        <v>55</v>
      </c>
      <c r="B68" s="5">
        <v>0.90138888888888891</v>
      </c>
      <c r="C68" s="1" t="s">
        <v>19</v>
      </c>
      <c r="D68" s="1">
        <v>6</v>
      </c>
      <c r="E68" s="1">
        <v>10</v>
      </c>
      <c r="F68" s="1" t="s">
        <v>75</v>
      </c>
      <c r="G68" s="1">
        <v>18.18</v>
      </c>
      <c r="H68" s="1">
        <f>1+COUNTIFS(A:A,A68,G:G,"&gt;"&amp;G68)</f>
        <v>11</v>
      </c>
      <c r="I68" s="2">
        <f>AVERAGEIF(A:A,A68,G:G)</f>
        <v>49.554545454545448</v>
      </c>
      <c r="J68" s="2">
        <f t="shared" si="24"/>
        <v>-31.374545454545448</v>
      </c>
      <c r="K68" s="2">
        <f t="shared" si="25"/>
        <v>58.625454545454552</v>
      </c>
      <c r="L68" s="2">
        <f t="shared" si="26"/>
        <v>33.700991986533523</v>
      </c>
      <c r="M68" s="2">
        <f>SUMIF(A:A,A68,L:L)</f>
        <v>3379.6140060783973</v>
      </c>
      <c r="N68" s="3">
        <f t="shared" si="27"/>
        <v>9.9718464670582735E-3</v>
      </c>
      <c r="O68" s="6">
        <f t="shared" si="28"/>
        <v>100.28233018864391</v>
      </c>
      <c r="P68" s="3" t="str">
        <f t="shared" si="29"/>
        <v/>
      </c>
      <c r="Q68" s="3" t="str">
        <f>IF(ISNUMBER(P68),SUMIF(A:A,A68,P:P),"")</f>
        <v/>
      </c>
      <c r="R68" s="3" t="str">
        <f t="shared" si="30"/>
        <v/>
      </c>
      <c r="S68" s="7" t="str">
        <f t="shared" si="31"/>
        <v/>
      </c>
    </row>
    <row r="69" spans="1:19" x14ac:dyDescent="0.3">
      <c r="A69" s="1"/>
      <c r="B69" s="5"/>
      <c r="C69" s="1"/>
      <c r="D69" s="1"/>
      <c r="E69" s="1"/>
      <c r="F69" s="1"/>
      <c r="G69" s="1"/>
      <c r="H69" s="1"/>
      <c r="I69" s="2"/>
      <c r="J69" s="2"/>
      <c r="K69" s="2"/>
      <c r="L69" s="2"/>
      <c r="M69" s="2"/>
      <c r="N69" s="3"/>
      <c r="O69" s="6"/>
      <c r="P69" s="3"/>
      <c r="Q69" s="3"/>
      <c r="R69" s="3"/>
      <c r="S69" s="7"/>
    </row>
    <row r="70" spans="1:19" x14ac:dyDescent="0.3">
      <c r="A70" s="1">
        <v>57</v>
      </c>
      <c r="B70" s="5">
        <v>0.92361111111111116</v>
      </c>
      <c r="C70" s="1" t="s">
        <v>19</v>
      </c>
      <c r="D70" s="1">
        <v>7</v>
      </c>
      <c r="E70" s="1">
        <v>15</v>
      </c>
      <c r="F70" s="1" t="s">
        <v>88</v>
      </c>
      <c r="G70" s="1">
        <v>68.239999999999995</v>
      </c>
      <c r="H70" s="1">
        <f>1+COUNTIFS(A:A,A70,G:G,"&gt;"&amp;G70)</f>
        <v>1</v>
      </c>
      <c r="I70" s="2">
        <f>AVERAGEIF(A:A,A70,G:G)</f>
        <v>46.503571428571426</v>
      </c>
      <c r="J70" s="2">
        <f t="shared" si="24"/>
        <v>21.736428571428569</v>
      </c>
      <c r="K70" s="2">
        <f t="shared" si="25"/>
        <v>111.73642857142858</v>
      </c>
      <c r="L70" s="2">
        <f t="shared" si="26"/>
        <v>815.81345053364225</v>
      </c>
      <c r="M70" s="2">
        <f>SUMIF(A:A,A70,L:L)</f>
        <v>4314.4259885126448</v>
      </c>
      <c r="N70" s="3">
        <f t="shared" si="27"/>
        <v>0.18908968486324312</v>
      </c>
      <c r="O70" s="6">
        <f t="shared" si="28"/>
        <v>5.2884957776688779</v>
      </c>
      <c r="P70" s="3">
        <f t="shared" si="29"/>
        <v>0.18908968486324312</v>
      </c>
      <c r="Q70" s="3">
        <f>IF(ISNUMBER(P70),SUMIF(A:A,A70,P:P),"")</f>
        <v>0.88879482529958742</v>
      </c>
      <c r="R70" s="3">
        <f t="shared" si="30"/>
        <v>0.21274840883497084</v>
      </c>
      <c r="S70" s="7">
        <f t="shared" si="31"/>
        <v>4.7003876808108167</v>
      </c>
    </row>
    <row r="71" spans="1:19" x14ac:dyDescent="0.3">
      <c r="A71" s="1">
        <v>57</v>
      </c>
      <c r="B71" s="5">
        <v>0.92361111111111116</v>
      </c>
      <c r="C71" s="1" t="s">
        <v>19</v>
      </c>
      <c r="D71" s="1">
        <v>7</v>
      </c>
      <c r="E71" s="1">
        <v>16</v>
      </c>
      <c r="F71" s="1" t="s">
        <v>89</v>
      </c>
      <c r="G71" s="1">
        <v>67.19</v>
      </c>
      <c r="H71" s="1">
        <f>1+COUNTIFS(A:A,A71,G:G,"&gt;"&amp;G71)</f>
        <v>2</v>
      </c>
      <c r="I71" s="2">
        <f>AVERAGEIF(A:A,A71,G:G)</f>
        <v>46.503571428571426</v>
      </c>
      <c r="J71" s="2">
        <f t="shared" si="24"/>
        <v>20.686428571428571</v>
      </c>
      <c r="K71" s="2">
        <f t="shared" si="25"/>
        <v>110.68642857142856</v>
      </c>
      <c r="L71" s="2">
        <f t="shared" si="26"/>
        <v>766.00271512637539</v>
      </c>
      <c r="M71" s="2">
        <f>SUMIF(A:A,A71,L:L)</f>
        <v>4314.4259885126448</v>
      </c>
      <c r="N71" s="3">
        <f t="shared" si="27"/>
        <v>0.17754452554427691</v>
      </c>
      <c r="O71" s="6">
        <f t="shared" si="28"/>
        <v>5.6323899423787935</v>
      </c>
      <c r="P71" s="3">
        <f t="shared" si="29"/>
        <v>0.17754452554427691</v>
      </c>
      <c r="Q71" s="3">
        <f>IF(ISNUMBER(P71),SUMIF(A:A,A71,P:P),"")</f>
        <v>0.88879482529958742</v>
      </c>
      <c r="R71" s="3">
        <f t="shared" si="30"/>
        <v>0.19975873001334329</v>
      </c>
      <c r="S71" s="7">
        <f t="shared" si="31"/>
        <v>5.0060390348557133</v>
      </c>
    </row>
    <row r="72" spans="1:19" x14ac:dyDescent="0.3">
      <c r="A72" s="1">
        <v>57</v>
      </c>
      <c r="B72" s="5">
        <v>0.92361111111111116</v>
      </c>
      <c r="C72" s="1" t="s">
        <v>19</v>
      </c>
      <c r="D72" s="1">
        <v>7</v>
      </c>
      <c r="E72" s="1">
        <v>4</v>
      </c>
      <c r="F72" s="1" t="s">
        <v>80</v>
      </c>
      <c r="G72" s="1">
        <v>58.58</v>
      </c>
      <c r="H72" s="1">
        <f>1+COUNTIFS(A:A,A72,G:G,"&gt;"&amp;G72)</f>
        <v>3</v>
      </c>
      <c r="I72" s="2">
        <f>AVERAGEIF(A:A,A72,G:G)</f>
        <v>46.503571428571426</v>
      </c>
      <c r="J72" s="2">
        <f t="shared" si="24"/>
        <v>12.076428571428572</v>
      </c>
      <c r="K72" s="2">
        <f t="shared" si="25"/>
        <v>102.07642857142858</v>
      </c>
      <c r="L72" s="2">
        <f t="shared" si="26"/>
        <v>456.9553639699036</v>
      </c>
      <c r="M72" s="2">
        <f>SUMIF(A:A,A72,L:L)</f>
        <v>4314.4259885126448</v>
      </c>
      <c r="N72" s="3">
        <f t="shared" si="27"/>
        <v>0.10591336256238211</v>
      </c>
      <c r="O72" s="6">
        <f t="shared" si="28"/>
        <v>9.4416792726319887</v>
      </c>
      <c r="P72" s="3">
        <f t="shared" si="29"/>
        <v>0.10591336256238211</v>
      </c>
      <c r="Q72" s="3">
        <f>IF(ISNUMBER(P72),SUMIF(A:A,A72,P:P),"")</f>
        <v>0.88879482529958742</v>
      </c>
      <c r="R72" s="3">
        <f t="shared" si="30"/>
        <v>0.11916514312139669</v>
      </c>
      <c r="S72" s="7">
        <f t="shared" si="31"/>
        <v>8.391715679653684</v>
      </c>
    </row>
    <row r="73" spans="1:19" x14ac:dyDescent="0.3">
      <c r="A73" s="1">
        <v>57</v>
      </c>
      <c r="B73" s="5">
        <v>0.92361111111111116</v>
      </c>
      <c r="C73" s="1" t="s">
        <v>19</v>
      </c>
      <c r="D73" s="1">
        <v>7</v>
      </c>
      <c r="E73" s="1">
        <v>2</v>
      </c>
      <c r="F73" s="1" t="s">
        <v>78</v>
      </c>
      <c r="G73" s="1">
        <v>56.86</v>
      </c>
      <c r="H73" s="1">
        <f>1+COUNTIFS(A:A,A73,G:G,"&gt;"&amp;G73)</f>
        <v>4</v>
      </c>
      <c r="I73" s="2">
        <f>AVERAGEIF(A:A,A73,G:G)</f>
        <v>46.503571428571426</v>
      </c>
      <c r="J73" s="2">
        <f t="shared" si="24"/>
        <v>10.356428571428573</v>
      </c>
      <c r="K73" s="2">
        <f t="shared" si="25"/>
        <v>100.35642857142858</v>
      </c>
      <c r="L73" s="2">
        <f t="shared" si="26"/>
        <v>412.14932140649654</v>
      </c>
      <c r="M73" s="2">
        <f>SUMIF(A:A,A73,L:L)</f>
        <v>4314.4259885126448</v>
      </c>
      <c r="N73" s="3">
        <f t="shared" si="27"/>
        <v>9.552819367022701E-2</v>
      </c>
      <c r="O73" s="6">
        <f t="shared" si="28"/>
        <v>10.468113774370121</v>
      </c>
      <c r="P73" s="3">
        <f t="shared" si="29"/>
        <v>9.552819367022701E-2</v>
      </c>
      <c r="Q73" s="3">
        <f>IF(ISNUMBER(P73),SUMIF(A:A,A73,P:P),"")</f>
        <v>0.88879482529958742</v>
      </c>
      <c r="R73" s="3">
        <f t="shared" si="30"/>
        <v>0.10748059164051407</v>
      </c>
      <c r="S73" s="7">
        <f t="shared" si="31"/>
        <v>9.3040053533074971</v>
      </c>
    </row>
    <row r="74" spans="1:19" x14ac:dyDescent="0.3">
      <c r="A74" s="1">
        <v>57</v>
      </c>
      <c r="B74" s="5">
        <v>0.92361111111111116</v>
      </c>
      <c r="C74" s="1" t="s">
        <v>19</v>
      </c>
      <c r="D74" s="1">
        <v>7</v>
      </c>
      <c r="E74" s="1">
        <v>13</v>
      </c>
      <c r="F74" s="1" t="s">
        <v>86</v>
      </c>
      <c r="G74" s="1">
        <v>55.21</v>
      </c>
      <c r="H74" s="1">
        <f>1+COUNTIFS(A:A,A74,G:G,"&gt;"&amp;G74)</f>
        <v>5</v>
      </c>
      <c r="I74" s="2">
        <f>AVERAGEIF(A:A,A74,G:G)</f>
        <v>46.503571428571426</v>
      </c>
      <c r="J74" s="2">
        <f t="shared" si="24"/>
        <v>8.7064285714285745</v>
      </c>
      <c r="K74" s="2">
        <f t="shared" si="25"/>
        <v>98.706428571428575</v>
      </c>
      <c r="L74" s="2">
        <f t="shared" si="26"/>
        <v>373.30124248078801</v>
      </c>
      <c r="M74" s="2">
        <f>SUMIF(A:A,A74,L:L)</f>
        <v>4314.4259885126448</v>
      </c>
      <c r="N74" s="3">
        <f t="shared" si="27"/>
        <v>8.6523964827469407E-2</v>
      </c>
      <c r="O74" s="6">
        <f t="shared" si="28"/>
        <v>11.557491638230182</v>
      </c>
      <c r="P74" s="3">
        <f t="shared" si="29"/>
        <v>8.6523964827469407E-2</v>
      </c>
      <c r="Q74" s="3">
        <f>IF(ISNUMBER(P74),SUMIF(A:A,A74,P:P),"")</f>
        <v>0.88879482529958742</v>
      </c>
      <c r="R74" s="3">
        <f t="shared" si="30"/>
        <v>9.7349762132452375E-2</v>
      </c>
      <c r="S74" s="7">
        <f t="shared" si="31"/>
        <v>10.272238761502237</v>
      </c>
    </row>
    <row r="75" spans="1:19" x14ac:dyDescent="0.3">
      <c r="A75" s="1">
        <v>57</v>
      </c>
      <c r="B75" s="5">
        <v>0.92361111111111116</v>
      </c>
      <c r="C75" s="1" t="s">
        <v>19</v>
      </c>
      <c r="D75" s="1">
        <v>7</v>
      </c>
      <c r="E75" s="1">
        <v>12</v>
      </c>
      <c r="F75" s="1" t="s">
        <v>85</v>
      </c>
      <c r="G75" s="1">
        <v>52.29</v>
      </c>
      <c r="H75" s="1">
        <f>1+COUNTIFS(A:A,A75,G:G,"&gt;"&amp;G75)</f>
        <v>6</v>
      </c>
      <c r="I75" s="2">
        <f>AVERAGEIF(A:A,A75,G:G)</f>
        <v>46.503571428571426</v>
      </c>
      <c r="J75" s="2">
        <f t="shared" si="24"/>
        <v>5.7864285714285728</v>
      </c>
      <c r="K75" s="2">
        <f t="shared" si="25"/>
        <v>95.786428571428573</v>
      </c>
      <c r="L75" s="2">
        <f t="shared" si="26"/>
        <v>313.30768105958236</v>
      </c>
      <c r="M75" s="2">
        <f>SUMIF(A:A,A75,L:L)</f>
        <v>4314.4259885126448</v>
      </c>
      <c r="N75" s="3">
        <f t="shared" si="27"/>
        <v>7.261862456182544E-2</v>
      </c>
      <c r="O75" s="6">
        <f t="shared" si="28"/>
        <v>13.77057202658291</v>
      </c>
      <c r="P75" s="3">
        <f t="shared" si="29"/>
        <v>7.261862456182544E-2</v>
      </c>
      <c r="Q75" s="3">
        <f>IF(ISNUMBER(P75),SUMIF(A:A,A75,P:P),"")</f>
        <v>0.88879482529958742</v>
      </c>
      <c r="R75" s="3">
        <f t="shared" si="30"/>
        <v>8.1704598738350856E-2</v>
      </c>
      <c r="S75" s="7">
        <f t="shared" si="31"/>
        <v>12.239213158642142</v>
      </c>
    </row>
    <row r="76" spans="1:19" x14ac:dyDescent="0.3">
      <c r="A76" s="1">
        <v>57</v>
      </c>
      <c r="B76" s="5">
        <v>0.92361111111111116</v>
      </c>
      <c r="C76" s="1" t="s">
        <v>19</v>
      </c>
      <c r="D76" s="1">
        <v>7</v>
      </c>
      <c r="E76" s="1">
        <v>1</v>
      </c>
      <c r="F76" s="1" t="s">
        <v>77</v>
      </c>
      <c r="G76" s="1">
        <v>48.92</v>
      </c>
      <c r="H76" s="1">
        <f>1+COUNTIFS(A:A,A76,G:G,"&gt;"&amp;G76)</f>
        <v>7</v>
      </c>
      <c r="I76" s="2">
        <f>AVERAGEIF(A:A,A76,G:G)</f>
        <v>46.503571428571426</v>
      </c>
      <c r="J76" s="2">
        <f t="shared" si="24"/>
        <v>2.4164285714285754</v>
      </c>
      <c r="K76" s="2">
        <f t="shared" si="25"/>
        <v>92.416428571428582</v>
      </c>
      <c r="L76" s="2">
        <f t="shared" si="26"/>
        <v>255.95092177541406</v>
      </c>
      <c r="M76" s="2">
        <f>SUMIF(A:A,A76,L:L)</f>
        <v>4314.4259885126448</v>
      </c>
      <c r="N76" s="3">
        <f t="shared" si="27"/>
        <v>5.9324443728295491E-2</v>
      </c>
      <c r="O76" s="6">
        <f t="shared" si="28"/>
        <v>16.856458099800744</v>
      </c>
      <c r="P76" s="3">
        <f t="shared" si="29"/>
        <v>5.9324443728295491E-2</v>
      </c>
      <c r="Q76" s="3">
        <f>IF(ISNUMBER(P76),SUMIF(A:A,A76,P:P),"")</f>
        <v>0.88879482529958742</v>
      </c>
      <c r="R76" s="3">
        <f t="shared" si="30"/>
        <v>6.6747062471137708E-2</v>
      </c>
      <c r="S76" s="7">
        <f t="shared" si="31"/>
        <v>14.981932731982219</v>
      </c>
    </row>
    <row r="77" spans="1:19" x14ac:dyDescent="0.3">
      <c r="A77" s="1">
        <v>57</v>
      </c>
      <c r="B77" s="5">
        <v>0.92361111111111116</v>
      </c>
      <c r="C77" s="1" t="s">
        <v>19</v>
      </c>
      <c r="D77" s="1">
        <v>7</v>
      </c>
      <c r="E77" s="1">
        <v>5</v>
      </c>
      <c r="F77" s="1" t="s">
        <v>81</v>
      </c>
      <c r="G77" s="1">
        <v>46.64</v>
      </c>
      <c r="H77" s="1">
        <f>1+COUNTIFS(A:A,A77,G:G,"&gt;"&amp;G77)</f>
        <v>8</v>
      </c>
      <c r="I77" s="2">
        <f>AVERAGEIF(A:A,A77,G:G)</f>
        <v>46.503571428571426</v>
      </c>
      <c r="J77" s="2">
        <f t="shared" si="24"/>
        <v>0.13642857142857423</v>
      </c>
      <c r="K77" s="2">
        <f t="shared" si="25"/>
        <v>90.136428571428581</v>
      </c>
      <c r="L77" s="2">
        <f t="shared" si="26"/>
        <v>223.22622391978675</v>
      </c>
      <c r="M77" s="2">
        <f>SUMIF(A:A,A77,L:L)</f>
        <v>4314.4259885126448</v>
      </c>
      <c r="N77" s="3">
        <f t="shared" si="27"/>
        <v>5.1739495477297955E-2</v>
      </c>
      <c r="O77" s="6">
        <f t="shared" si="28"/>
        <v>19.327594727682953</v>
      </c>
      <c r="P77" s="3">
        <f t="shared" si="29"/>
        <v>5.1739495477297955E-2</v>
      </c>
      <c r="Q77" s="3">
        <f>IF(ISNUMBER(P77),SUMIF(A:A,A77,P:P),"")</f>
        <v>0.88879482529958742</v>
      </c>
      <c r="R77" s="3">
        <f t="shared" si="30"/>
        <v>5.8213092610949937E-2</v>
      </c>
      <c r="S77" s="7">
        <f t="shared" si="31"/>
        <v>17.178266179452198</v>
      </c>
    </row>
    <row r="78" spans="1:19" x14ac:dyDescent="0.3">
      <c r="A78" s="1">
        <v>57</v>
      </c>
      <c r="B78" s="5">
        <v>0.92361111111111116</v>
      </c>
      <c r="C78" s="1" t="s">
        <v>19</v>
      </c>
      <c r="D78" s="1">
        <v>7</v>
      </c>
      <c r="E78" s="1">
        <v>6</v>
      </c>
      <c r="F78" s="1" t="s">
        <v>82</v>
      </c>
      <c r="G78" s="1">
        <v>46.24</v>
      </c>
      <c r="H78" s="1">
        <f>1+COUNTIFS(A:A,A78,G:G,"&gt;"&amp;G78)</f>
        <v>9</v>
      </c>
      <c r="I78" s="2">
        <f>AVERAGEIF(A:A,A78,G:G)</f>
        <v>46.503571428571426</v>
      </c>
      <c r="J78" s="2">
        <f t="shared" si="24"/>
        <v>-0.26357142857142435</v>
      </c>
      <c r="K78" s="2">
        <f t="shared" si="25"/>
        <v>89.736428571428576</v>
      </c>
      <c r="L78" s="2">
        <f t="shared" si="26"/>
        <v>217.93257245610698</v>
      </c>
      <c r="M78" s="2">
        <f>SUMIF(A:A,A78,L:L)</f>
        <v>4314.4259885126448</v>
      </c>
      <c r="N78" s="3">
        <f t="shared" si="27"/>
        <v>5.0512530064569967E-2</v>
      </c>
      <c r="O78" s="6">
        <f t="shared" si="28"/>
        <v>19.797068147679475</v>
      </c>
      <c r="P78" s="3">
        <f t="shared" si="29"/>
        <v>5.0512530064569967E-2</v>
      </c>
      <c r="Q78" s="3">
        <f>IF(ISNUMBER(P78),SUMIF(A:A,A78,P:P),"")</f>
        <v>0.88879482529958742</v>
      </c>
      <c r="R78" s="3">
        <f t="shared" si="30"/>
        <v>5.6832610436884159E-2</v>
      </c>
      <c r="S78" s="7">
        <f t="shared" si="31"/>
        <v>17.595531725760807</v>
      </c>
    </row>
    <row r="79" spans="1:19" x14ac:dyDescent="0.3">
      <c r="A79" s="1">
        <v>57</v>
      </c>
      <c r="B79" s="5">
        <v>0.92361111111111116</v>
      </c>
      <c r="C79" s="1" t="s">
        <v>19</v>
      </c>
      <c r="D79" s="1">
        <v>7</v>
      </c>
      <c r="E79" s="1">
        <v>17</v>
      </c>
      <c r="F79" s="1" t="s">
        <v>90</v>
      </c>
      <c r="G79" s="1">
        <v>43.82</v>
      </c>
      <c r="H79" s="1">
        <f>1+COUNTIFS(A:A,A79,G:G,"&gt;"&amp;G79)</f>
        <v>10</v>
      </c>
      <c r="I79" s="2">
        <f>AVERAGEIF(A:A,A79,G:G)</f>
        <v>46.503571428571426</v>
      </c>
      <c r="J79" s="2">
        <f t="shared" si="24"/>
        <v>-2.6835714285714261</v>
      </c>
      <c r="K79" s="2">
        <f t="shared" si="25"/>
        <v>87.316428571428574</v>
      </c>
      <c r="L79" s="2">
        <f t="shared" si="26"/>
        <v>188.47883403286986</v>
      </c>
      <c r="M79" s="2">
        <f>SUMIF(A:A,A79,L:L)</f>
        <v>4314.4259885126448</v>
      </c>
      <c r="N79" s="3">
        <f t="shared" si="27"/>
        <v>4.3685726568193153E-2</v>
      </c>
      <c r="O79" s="6">
        <f t="shared" si="28"/>
        <v>22.890771850595321</v>
      </c>
      <c r="P79" s="3" t="str">
        <f t="shared" si="29"/>
        <v/>
      </c>
      <c r="Q79" s="3" t="str">
        <f>IF(ISNUMBER(P79),SUMIF(A:A,A79,P:P),"")</f>
        <v/>
      </c>
      <c r="R79" s="3" t="str">
        <f t="shared" si="30"/>
        <v/>
      </c>
      <c r="S79" s="7" t="str">
        <f t="shared" si="31"/>
        <v/>
      </c>
    </row>
    <row r="80" spans="1:19" x14ac:dyDescent="0.3">
      <c r="A80" s="1">
        <v>57</v>
      </c>
      <c r="B80" s="5">
        <v>0.92361111111111116</v>
      </c>
      <c r="C80" s="1" t="s">
        <v>19</v>
      </c>
      <c r="D80" s="1">
        <v>7</v>
      </c>
      <c r="E80" s="1">
        <v>3</v>
      </c>
      <c r="F80" s="1" t="s">
        <v>79</v>
      </c>
      <c r="G80" s="1">
        <v>37.1</v>
      </c>
      <c r="H80" s="1">
        <f>1+COUNTIFS(A:A,A80,G:G,"&gt;"&amp;G80)</f>
        <v>11</v>
      </c>
      <c r="I80" s="2">
        <f>AVERAGEIF(A:A,A80,G:G)</f>
        <v>46.503571428571426</v>
      </c>
      <c r="J80" s="2">
        <f t="shared" si="24"/>
        <v>-9.4035714285714249</v>
      </c>
      <c r="K80" s="2">
        <f t="shared" si="25"/>
        <v>80.596428571428575</v>
      </c>
      <c r="L80" s="2">
        <f t="shared" si="26"/>
        <v>125.93749523259982</v>
      </c>
      <c r="M80" s="2">
        <f>SUMIF(A:A,A80,L:L)</f>
        <v>4314.4259885126448</v>
      </c>
      <c r="N80" s="3">
        <f t="shared" si="27"/>
        <v>2.9189861077212616E-2</v>
      </c>
      <c r="O80" s="6">
        <f t="shared" si="28"/>
        <v>34.258470684557693</v>
      </c>
      <c r="P80" s="3" t="str">
        <f t="shared" si="29"/>
        <v/>
      </c>
      <c r="Q80" s="3" t="str">
        <f>IF(ISNUMBER(P80),SUMIF(A:A,A80,P:P),"")</f>
        <v/>
      </c>
      <c r="R80" s="3" t="str">
        <f t="shared" si="30"/>
        <v/>
      </c>
      <c r="S80" s="7" t="str">
        <f t="shared" si="31"/>
        <v/>
      </c>
    </row>
    <row r="81" spans="1:19" x14ac:dyDescent="0.3">
      <c r="A81" s="1">
        <v>57</v>
      </c>
      <c r="B81" s="5">
        <v>0.92361111111111116</v>
      </c>
      <c r="C81" s="1" t="s">
        <v>19</v>
      </c>
      <c r="D81" s="1">
        <v>7</v>
      </c>
      <c r="E81" s="1">
        <v>14</v>
      </c>
      <c r="F81" s="1" t="s">
        <v>87</v>
      </c>
      <c r="G81" s="1">
        <v>24.06</v>
      </c>
      <c r="H81" s="1">
        <f>1+COUNTIFS(A:A,A81,G:G,"&gt;"&amp;G81)</f>
        <v>12</v>
      </c>
      <c r="I81" s="2">
        <f>AVERAGEIF(A:A,A81,G:G)</f>
        <v>46.503571428571426</v>
      </c>
      <c r="J81" s="2">
        <f t="shared" si="24"/>
        <v>-22.443571428571428</v>
      </c>
      <c r="K81" s="2">
        <f t="shared" si="25"/>
        <v>67.556428571428569</v>
      </c>
      <c r="L81" s="2">
        <f t="shared" si="26"/>
        <v>57.592117782597299</v>
      </c>
      <c r="M81" s="2">
        <f>SUMIF(A:A,A81,L:L)</f>
        <v>4314.4259885126448</v>
      </c>
      <c r="N81" s="3">
        <f t="shared" si="27"/>
        <v>1.3348732354185454E-2</v>
      </c>
      <c r="O81" s="6">
        <f t="shared" si="28"/>
        <v>74.913480431454829</v>
      </c>
      <c r="P81" s="3" t="str">
        <f t="shared" si="29"/>
        <v/>
      </c>
      <c r="Q81" s="3" t="str">
        <f>IF(ISNUMBER(P81),SUMIF(A:A,A81,P:P),"")</f>
        <v/>
      </c>
      <c r="R81" s="3" t="str">
        <f t="shared" si="30"/>
        <v/>
      </c>
      <c r="S81" s="7" t="str">
        <f t="shared" si="31"/>
        <v/>
      </c>
    </row>
    <row r="82" spans="1:19" x14ac:dyDescent="0.3">
      <c r="A82" s="1">
        <v>57</v>
      </c>
      <c r="B82" s="5">
        <v>0.92361111111111116</v>
      </c>
      <c r="C82" s="1" t="s">
        <v>19</v>
      </c>
      <c r="D82" s="1">
        <v>7</v>
      </c>
      <c r="E82" s="1">
        <v>9</v>
      </c>
      <c r="F82" s="1" t="s">
        <v>83</v>
      </c>
      <c r="G82" s="1">
        <v>23.23</v>
      </c>
      <c r="H82" s="1">
        <f>1+COUNTIFS(A:A,A82,G:G,"&gt;"&amp;G82)</f>
        <v>13</v>
      </c>
      <c r="I82" s="2">
        <f>AVERAGEIF(A:A,A82,G:G)</f>
        <v>46.503571428571426</v>
      </c>
      <c r="J82" s="2">
        <f t="shared" si="24"/>
        <v>-23.273571428571426</v>
      </c>
      <c r="K82" s="2">
        <f t="shared" si="25"/>
        <v>66.726428571428571</v>
      </c>
      <c r="L82" s="2">
        <f t="shared" si="26"/>
        <v>54.794274813267606</v>
      </c>
      <c r="M82" s="2">
        <f>SUMIF(A:A,A82,L:L)</f>
        <v>4314.4259885126448</v>
      </c>
      <c r="N82" s="3">
        <f t="shared" si="27"/>
        <v>1.2700246790455984E-2</v>
      </c>
      <c r="O82" s="6">
        <f t="shared" si="28"/>
        <v>78.738627406160546</v>
      </c>
      <c r="P82" s="3" t="str">
        <f t="shared" si="29"/>
        <v/>
      </c>
      <c r="Q82" s="3" t="str">
        <f>IF(ISNUMBER(P82),SUMIF(A:A,A82,P:P),"")</f>
        <v/>
      </c>
      <c r="R82" s="3" t="str">
        <f t="shared" si="30"/>
        <v/>
      </c>
      <c r="S82" s="7" t="str">
        <f t="shared" si="31"/>
        <v/>
      </c>
    </row>
    <row r="83" spans="1:19" x14ac:dyDescent="0.3">
      <c r="A83" s="1">
        <v>57</v>
      </c>
      <c r="B83" s="5">
        <v>0.92361111111111116</v>
      </c>
      <c r="C83" s="1" t="s">
        <v>19</v>
      </c>
      <c r="D83" s="1">
        <v>7</v>
      </c>
      <c r="E83" s="1">
        <v>11</v>
      </c>
      <c r="F83" s="1" t="s">
        <v>84</v>
      </c>
      <c r="G83" s="1">
        <v>22.67</v>
      </c>
      <c r="H83" s="1">
        <f>1+COUNTIFS(A:A,A83,G:G,"&gt;"&amp;G83)</f>
        <v>14</v>
      </c>
      <c r="I83" s="2">
        <f>AVERAGEIF(A:A,A83,G:G)</f>
        <v>46.503571428571426</v>
      </c>
      <c r="J83" s="2">
        <f t="shared" si="24"/>
        <v>-23.833571428571425</v>
      </c>
      <c r="K83" s="2">
        <f t="shared" si="25"/>
        <v>66.166428571428582</v>
      </c>
      <c r="L83" s="2">
        <f t="shared" si="26"/>
        <v>52.983773923213612</v>
      </c>
      <c r="M83" s="2">
        <f>SUMIF(A:A,A83,L:L)</f>
        <v>4314.4259885126448</v>
      </c>
      <c r="N83" s="3">
        <f t="shared" si="27"/>
        <v>1.2280607910365206E-2</v>
      </c>
      <c r="O83" s="6">
        <f t="shared" si="28"/>
        <v>81.429193676639542</v>
      </c>
      <c r="P83" s="3" t="str">
        <f t="shared" si="29"/>
        <v/>
      </c>
      <c r="Q83" s="3" t="str">
        <f>IF(ISNUMBER(P83),SUMIF(A:A,A83,P:P),"")</f>
        <v/>
      </c>
      <c r="R83" s="3" t="str">
        <f t="shared" si="30"/>
        <v/>
      </c>
      <c r="S83" s="7" t="str">
        <f t="shared" si="31"/>
        <v/>
      </c>
    </row>
  </sheetData>
  <autoFilter ref="A7:S7" xr:uid="{00000000-0009-0000-0000-000000000000}"/>
  <sortState xmlns:xlrd2="http://schemas.microsoft.com/office/spreadsheetml/2017/richdata2" ref="A8:T83">
    <sortCondition ref="B8:B83"/>
    <sortCondition ref="H8:H83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1:G1048576">
    <cfRule type="colorScale" priority="1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80" fitToHeight="0" orientation="portrait" r:id="rId1"/>
  <rowBreaks count="1" manualBreakCount="1">
    <brk id="5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25112022 - Sunshine Coast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2022-11-24T22:20:19Z</cp:lastPrinted>
  <dcterms:created xsi:type="dcterms:W3CDTF">2016-03-11T05:58:01Z</dcterms:created>
  <dcterms:modified xsi:type="dcterms:W3CDTF">2022-11-24T22:20:24Z</dcterms:modified>
</cp:coreProperties>
</file>