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304DAF6C-50C6-452F-86A2-C3E7DAF2A8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7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07072022 - PREMIUM'!$A$7:$S$19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" l="1"/>
  <c r="I34" i="1"/>
  <c r="J34" i="1" s="1"/>
  <c r="K34" i="1" s="1"/>
  <c r="L34" i="1" s="1"/>
  <c r="H36" i="1"/>
  <c r="I36" i="1"/>
  <c r="J36" i="1" s="1"/>
  <c r="K36" i="1" s="1"/>
  <c r="L36" i="1" s="1"/>
  <c r="H35" i="1"/>
  <c r="I35" i="1"/>
  <c r="J35" i="1" s="1"/>
  <c r="K35" i="1" s="1"/>
  <c r="L35" i="1" s="1"/>
  <c r="H37" i="1"/>
  <c r="I37" i="1"/>
  <c r="J37" i="1"/>
  <c r="K37" i="1" s="1"/>
  <c r="L37" i="1" s="1"/>
  <c r="H38" i="1"/>
  <c r="I38" i="1"/>
  <c r="J38" i="1" s="1"/>
  <c r="K38" i="1" s="1"/>
  <c r="L38" i="1" s="1"/>
  <c r="H30" i="1"/>
  <c r="I30" i="1"/>
  <c r="J30" i="1" s="1"/>
  <c r="K30" i="1" s="1"/>
  <c r="L30" i="1" s="1"/>
  <c r="H31" i="1"/>
  <c r="I31" i="1"/>
  <c r="J31" i="1" s="1"/>
  <c r="K31" i="1" s="1"/>
  <c r="L31" i="1" s="1"/>
  <c r="H28" i="1"/>
  <c r="I28" i="1"/>
  <c r="J28" i="1" s="1"/>
  <c r="K28" i="1" s="1"/>
  <c r="L28" i="1" s="1"/>
  <c r="H33" i="1"/>
  <c r="I33" i="1"/>
  <c r="J33" i="1" s="1"/>
  <c r="K33" i="1" s="1"/>
  <c r="L33" i="1" s="1"/>
  <c r="H29" i="1"/>
  <c r="I29" i="1"/>
  <c r="J29" i="1" s="1"/>
  <c r="K29" i="1" s="1"/>
  <c r="L29" i="1" s="1"/>
  <c r="H27" i="1"/>
  <c r="I27" i="1"/>
  <c r="J27" i="1" s="1"/>
  <c r="K27" i="1" s="1"/>
  <c r="L27" i="1" s="1"/>
  <c r="H32" i="1"/>
  <c r="I32" i="1"/>
  <c r="J32" i="1" s="1"/>
  <c r="K32" i="1" s="1"/>
  <c r="L32" i="1" s="1"/>
  <c r="H11" i="1"/>
  <c r="I11" i="1"/>
  <c r="J11" i="1" s="1"/>
  <c r="K11" i="1" s="1"/>
  <c r="L11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3" i="1"/>
  <c r="I13" i="1"/>
  <c r="J13" i="1" s="1"/>
  <c r="K13" i="1" s="1"/>
  <c r="L13" i="1" s="1"/>
  <c r="H8" i="1"/>
  <c r="I8" i="1"/>
  <c r="J8" i="1" s="1"/>
  <c r="K8" i="1" s="1"/>
  <c r="L8" i="1" s="1"/>
  <c r="H18" i="1"/>
  <c r="I18" i="1"/>
  <c r="J18" i="1" s="1"/>
  <c r="K18" i="1" s="1"/>
  <c r="L18" i="1" s="1"/>
  <c r="H16" i="1"/>
  <c r="I16" i="1"/>
  <c r="J16" i="1" s="1"/>
  <c r="K16" i="1" s="1"/>
  <c r="L16" i="1" s="1"/>
  <c r="H14" i="1"/>
  <c r="I14" i="1"/>
  <c r="J14" i="1" s="1"/>
  <c r="K14" i="1" s="1"/>
  <c r="L14" i="1" s="1"/>
  <c r="H15" i="1"/>
  <c r="I15" i="1"/>
  <c r="J15" i="1" s="1"/>
  <c r="K15" i="1" s="1"/>
  <c r="L15" i="1" s="1"/>
  <c r="H17" i="1"/>
  <c r="I17" i="1"/>
  <c r="J17" i="1" s="1"/>
  <c r="K17" i="1" s="1"/>
  <c r="L17" i="1" s="1"/>
  <c r="H19" i="1"/>
  <c r="I19" i="1"/>
  <c r="J19" i="1" s="1"/>
  <c r="K19" i="1" s="1"/>
  <c r="L19" i="1" s="1"/>
  <c r="H20" i="1"/>
  <c r="I20" i="1"/>
  <c r="J20" i="1" s="1"/>
  <c r="K20" i="1" s="1"/>
  <c r="L20" i="1" s="1"/>
  <c r="H26" i="1"/>
  <c r="I26" i="1"/>
  <c r="J26" i="1" s="1"/>
  <c r="K26" i="1" s="1"/>
  <c r="L26" i="1" s="1"/>
  <c r="H22" i="1"/>
  <c r="I22" i="1"/>
  <c r="J22" i="1" s="1"/>
  <c r="K22" i="1" s="1"/>
  <c r="L22" i="1" s="1"/>
  <c r="H21" i="1"/>
  <c r="I21" i="1"/>
  <c r="J21" i="1" s="1"/>
  <c r="K21" i="1" s="1"/>
  <c r="L21" i="1" s="1"/>
  <c r="H23" i="1"/>
  <c r="I23" i="1"/>
  <c r="J23" i="1" s="1"/>
  <c r="K23" i="1" s="1"/>
  <c r="L23" i="1" s="1"/>
  <c r="H24" i="1"/>
  <c r="I24" i="1"/>
  <c r="J24" i="1" s="1"/>
  <c r="K24" i="1" s="1"/>
  <c r="L24" i="1" s="1"/>
  <c r="H25" i="1"/>
  <c r="I25" i="1"/>
  <c r="J25" i="1" s="1"/>
  <c r="K25" i="1" s="1"/>
  <c r="L25" i="1" s="1"/>
  <c r="M34" i="1" l="1"/>
  <c r="N34" i="1" s="1"/>
  <c r="O34" i="1" s="1"/>
  <c r="P34" i="1" s="1"/>
  <c r="M36" i="1"/>
  <c r="N36" i="1" s="1"/>
  <c r="O36" i="1" s="1"/>
  <c r="P36" i="1" s="1"/>
  <c r="M35" i="1"/>
  <c r="N35" i="1" s="1"/>
  <c r="O35" i="1" s="1"/>
  <c r="P35" i="1" s="1"/>
  <c r="M37" i="1"/>
  <c r="N37" i="1" s="1"/>
  <c r="O37" i="1" s="1"/>
  <c r="P37" i="1" s="1"/>
  <c r="M38" i="1"/>
  <c r="N38" i="1" s="1"/>
  <c r="O38" i="1" s="1"/>
  <c r="P38" i="1" s="1"/>
  <c r="M33" i="1"/>
  <c r="N33" i="1" s="1"/>
  <c r="O33" i="1" s="1"/>
  <c r="P33" i="1" s="1"/>
  <c r="M28" i="1"/>
  <c r="N28" i="1" s="1"/>
  <c r="O28" i="1" s="1"/>
  <c r="P28" i="1" s="1"/>
  <c r="M31" i="1"/>
  <c r="N31" i="1" s="1"/>
  <c r="O31" i="1" s="1"/>
  <c r="P31" i="1" s="1"/>
  <c r="M30" i="1"/>
  <c r="N30" i="1" s="1"/>
  <c r="O30" i="1" s="1"/>
  <c r="P30" i="1" s="1"/>
  <c r="M27" i="1"/>
  <c r="N27" i="1" s="1"/>
  <c r="O27" i="1" s="1"/>
  <c r="P27" i="1" s="1"/>
  <c r="M29" i="1"/>
  <c r="N29" i="1" s="1"/>
  <c r="O29" i="1" s="1"/>
  <c r="P29" i="1" s="1"/>
  <c r="M32" i="1"/>
  <c r="N32" i="1" s="1"/>
  <c r="O32" i="1" s="1"/>
  <c r="P32" i="1" s="1"/>
  <c r="M24" i="1"/>
  <c r="N24" i="1" s="1"/>
  <c r="O24" i="1" s="1"/>
  <c r="P24" i="1" s="1"/>
  <c r="M25" i="1"/>
  <c r="N25" i="1" s="1"/>
  <c r="O25" i="1" s="1"/>
  <c r="P25" i="1" s="1"/>
  <c r="M16" i="1"/>
  <c r="N16" i="1" s="1"/>
  <c r="O16" i="1" s="1"/>
  <c r="P16" i="1" s="1"/>
  <c r="M15" i="1"/>
  <c r="N15" i="1" s="1"/>
  <c r="O15" i="1" s="1"/>
  <c r="P15" i="1" s="1"/>
  <c r="M19" i="1"/>
  <c r="N19" i="1" s="1"/>
  <c r="O19" i="1" s="1"/>
  <c r="P19" i="1" s="1"/>
  <c r="M17" i="1"/>
  <c r="N17" i="1" s="1"/>
  <c r="O17" i="1" s="1"/>
  <c r="P17" i="1" s="1"/>
  <c r="M9" i="1"/>
  <c r="N9" i="1" s="1"/>
  <c r="O9" i="1" s="1"/>
  <c r="P9" i="1" s="1"/>
  <c r="M11" i="1"/>
  <c r="N11" i="1" s="1"/>
  <c r="O11" i="1" s="1"/>
  <c r="P11" i="1" s="1"/>
  <c r="M12" i="1"/>
  <c r="N12" i="1" s="1"/>
  <c r="O12" i="1" s="1"/>
  <c r="P12" i="1" s="1"/>
  <c r="M8" i="1"/>
  <c r="N8" i="1" s="1"/>
  <c r="O8" i="1" s="1"/>
  <c r="P8" i="1" s="1"/>
  <c r="M18" i="1"/>
  <c r="N18" i="1" s="1"/>
  <c r="O18" i="1" s="1"/>
  <c r="P18" i="1" s="1"/>
  <c r="M10" i="1"/>
  <c r="N10" i="1" s="1"/>
  <c r="O10" i="1" s="1"/>
  <c r="P10" i="1" s="1"/>
  <c r="M13" i="1"/>
  <c r="N13" i="1" s="1"/>
  <c r="O13" i="1" s="1"/>
  <c r="P13" i="1" s="1"/>
  <c r="M26" i="1"/>
  <c r="N26" i="1" s="1"/>
  <c r="O26" i="1" s="1"/>
  <c r="P26" i="1" s="1"/>
  <c r="M23" i="1"/>
  <c r="N23" i="1" s="1"/>
  <c r="O23" i="1" s="1"/>
  <c r="P23" i="1" s="1"/>
  <c r="M20" i="1"/>
  <c r="N20" i="1" s="1"/>
  <c r="O20" i="1" s="1"/>
  <c r="P20" i="1" s="1"/>
  <c r="M21" i="1"/>
  <c r="N21" i="1" s="1"/>
  <c r="O21" i="1" s="1"/>
  <c r="P21" i="1" s="1"/>
  <c r="M22" i="1"/>
  <c r="N22" i="1" s="1"/>
  <c r="O22" i="1" s="1"/>
  <c r="P22" i="1" s="1"/>
  <c r="M14" i="1"/>
  <c r="N14" i="1" s="1"/>
  <c r="O14" i="1" s="1"/>
  <c r="P14" i="1" s="1"/>
  <c r="Q38" i="1" l="1"/>
  <c r="R38" i="1" s="1"/>
  <c r="S38" i="1" s="1"/>
  <c r="Q37" i="1"/>
  <c r="R37" i="1" s="1"/>
  <c r="S37" i="1" s="1"/>
  <c r="Q36" i="1"/>
  <c r="R36" i="1" s="1"/>
  <c r="S36" i="1" s="1"/>
  <c r="Q34" i="1"/>
  <c r="R34" i="1" s="1"/>
  <c r="S34" i="1" s="1"/>
  <c r="Q35" i="1"/>
  <c r="R35" i="1" s="1"/>
  <c r="S35" i="1" s="1"/>
  <c r="Q28" i="1"/>
  <c r="R28" i="1" s="1"/>
  <c r="S28" i="1" s="1"/>
  <c r="Q31" i="1"/>
  <c r="R31" i="1" s="1"/>
  <c r="S31" i="1" s="1"/>
  <c r="Q33" i="1"/>
  <c r="R33" i="1" s="1"/>
  <c r="S33" i="1" s="1"/>
  <c r="Q30" i="1"/>
  <c r="R30" i="1" s="1"/>
  <c r="S30" i="1" s="1"/>
  <c r="Q29" i="1"/>
  <c r="R29" i="1" s="1"/>
  <c r="S29" i="1" s="1"/>
  <c r="Q27" i="1"/>
  <c r="R27" i="1" s="1"/>
  <c r="S27" i="1" s="1"/>
  <c r="Q32" i="1"/>
  <c r="R32" i="1" s="1"/>
  <c r="S32" i="1" s="1"/>
  <c r="Q8" i="1"/>
  <c r="R8" i="1" s="1"/>
  <c r="S8" i="1" s="1"/>
  <c r="Q15" i="1"/>
  <c r="R15" i="1" s="1"/>
  <c r="S15" i="1" s="1"/>
  <c r="Q24" i="1"/>
  <c r="R24" i="1" s="1"/>
  <c r="S24" i="1" s="1"/>
  <c r="Q13" i="1"/>
  <c r="R13" i="1" s="1"/>
  <c r="S13" i="1" s="1"/>
  <c r="Q9" i="1"/>
  <c r="R9" i="1" s="1"/>
  <c r="S9" i="1" s="1"/>
  <c r="Q21" i="1"/>
  <c r="R21" i="1" s="1"/>
  <c r="S21" i="1" s="1"/>
  <c r="Q18" i="1"/>
  <c r="R18" i="1" s="1"/>
  <c r="S18" i="1" s="1"/>
  <c r="Q20" i="1"/>
  <c r="R20" i="1" s="1"/>
  <c r="S20" i="1" s="1"/>
  <c r="Q23" i="1"/>
  <c r="R23" i="1" s="1"/>
  <c r="S23" i="1" s="1"/>
  <c r="Q16" i="1"/>
  <c r="R16" i="1" s="1"/>
  <c r="S16" i="1" s="1"/>
  <c r="Q10" i="1"/>
  <c r="R10" i="1" s="1"/>
  <c r="S10" i="1" s="1"/>
  <c r="Q12" i="1"/>
  <c r="R12" i="1" s="1"/>
  <c r="S12" i="1" s="1"/>
  <c r="Q26" i="1"/>
  <c r="R26" i="1" s="1"/>
  <c r="S26" i="1" s="1"/>
  <c r="Q17" i="1"/>
  <c r="R17" i="1" s="1"/>
  <c r="S17" i="1" s="1"/>
  <c r="Q11" i="1"/>
  <c r="R11" i="1" s="1"/>
  <c r="S11" i="1" s="1"/>
  <c r="Q19" i="1"/>
  <c r="R19" i="1" s="1"/>
  <c r="S19" i="1" s="1"/>
  <c r="Q25" i="1"/>
  <c r="R25" i="1" s="1"/>
  <c r="S25" i="1" s="1"/>
  <c r="Q22" i="1"/>
  <c r="R22" i="1" s="1"/>
  <c r="S22" i="1" s="1"/>
  <c r="Q14" i="1"/>
  <c r="R14" i="1" s="1"/>
  <c r="S14" i="1" s="1"/>
</calcChain>
</file>

<file path=xl/sharedStrings.xml><?xml version="1.0" encoding="utf-8"?>
<sst xmlns="http://schemas.openxmlformats.org/spreadsheetml/2006/main" count="81" uniqueCount="51">
  <si>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</si>
  <si>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</si>
  <si>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</si>
  <si>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</si>
  <si>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</si>
  <si>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</si>
  <si>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</si>
  <si>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</si>
  <si>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</si>
  <si>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</si>
  <si>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</si>
  <si>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</si>
  <si>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</si>
  <si>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</si>
  <si>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</si>
  <si>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</si>
  <si>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</si>
  <si>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</si>
  <si>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</si>
  <si>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Enjolras            </t>
  </si>
  <si>
    <t xml:space="preserve">Artero              </t>
  </si>
  <si>
    <t xml:space="preserve">Tuhinga             </t>
  </si>
  <si>
    <t xml:space="preserve">Mobstar             </t>
  </si>
  <si>
    <t xml:space="preserve">Flying Step         </t>
  </si>
  <si>
    <t xml:space="preserve">Morioka             </t>
  </si>
  <si>
    <t xml:space="preserve">Tick Tock Boom      </t>
  </si>
  <si>
    <t xml:space="preserve">Bombdiggity         </t>
  </si>
  <si>
    <t xml:space="preserve">Curtis Island       </t>
  </si>
  <si>
    <t xml:space="preserve">Distillate          </t>
  </si>
  <si>
    <t xml:space="preserve">Quatenus            </t>
  </si>
  <si>
    <t xml:space="preserve">Twitch              </t>
  </si>
  <si>
    <t xml:space="preserve">Constructionmaster  </t>
  </si>
  <si>
    <t xml:space="preserve">Snitzonfire         </t>
  </si>
  <si>
    <t xml:space="preserve">Royal Banquet       </t>
  </si>
  <si>
    <t xml:space="preserve">Adelaides Light     </t>
  </si>
  <si>
    <t xml:space="preserve">Atlantic King       </t>
  </si>
  <si>
    <t xml:space="preserve">Icecrusher          </t>
  </si>
  <si>
    <t xml:space="preserve">Green Reign         </t>
  </si>
  <si>
    <t xml:space="preserve">Weekend Affair      </t>
  </si>
  <si>
    <t xml:space="preserve">Travest             </t>
  </si>
  <si>
    <t xml:space="preserve">Deficit             </t>
  </si>
  <si>
    <t xml:space="preserve">Mad As Zariz        </t>
  </si>
  <si>
    <t xml:space="preserve">Dom Tycoon          </t>
  </si>
  <si>
    <t xml:space="preserve">Just A Brother      </t>
  </si>
  <si>
    <t xml:space="preserve">Fiordland           </t>
  </si>
  <si>
    <t xml:space="preserve">Calgary Queen       </t>
  </si>
  <si>
    <t xml:space="preserve">Tawfiq Lass         </t>
  </si>
  <si>
    <t xml:space="preserve">Awesome Choice      </t>
  </si>
  <si>
    <t xml:space="preserve">Lisdoonvarna        </t>
  </si>
  <si>
    <t xml:space="preserve">Penso A Lei         </t>
  </si>
  <si>
    <t>Canterbury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</si>
</sst>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0</xdr:colOff>
      <xdr:row>5</xdr:row>
      <xdr:rowOff>100070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55455-5D19-13B2-2915-4FB3E77C4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78880" cy="101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38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T14" sqref="T14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3.77734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0.58680555555555558</v>
      </c>
      <c r="C8" s="1" t="s">
        <v>50</v>
      </c>
      <c r="D8" s="1">
        <v>3</v>
      </c>
      <c r="E8" s="1">
        <v>7</v>
      </c>
      <c r="F8" s="1" t="s">
        <v>24</v>
      </c>
      <c r="G8" s="1">
        <v>56.84</v>
      </c>
      <c r="H8" s="1">
        <f>1+COUNTIFS(A:A,A8,G:G,"&gt;"&amp;G8)</f>
        <v>1</v>
      </c>
      <c r="I8" s="2">
        <f>AVERAGEIF(A:A,A8,G:G)</f>
        <v>48.45333333333334</v>
      </c>
      <c r="J8" s="2">
        <f t="shared" ref="J8:J19" si="0">G8-I8</f>
        <v>8.3866666666666632</v>
      </c>
      <c r="K8" s="2">
        <f t="shared" ref="K8:K19" si="1">90+J8</f>
        <v>98.386666666666656</v>
      </c>
      <c r="L8" s="2">
        <f t="shared" ref="L8:L19" si="2">EXP(0.06*K8)</f>
        <v>366.20745874952019</v>
      </c>
      <c r="M8" s="2">
        <f>SUMIF(A:A,A8,L:L)</f>
        <v>1426.1788141308516</v>
      </c>
      <c r="N8" s="3">
        <f t="shared" ref="N8:N19" si="3">L8/M8</f>
        <v>0.25677527608815026</v>
      </c>
      <c r="O8" s="6">
        <f t="shared" ref="O8:O19" si="4">1/N8</f>
        <v>3.8944559430897181</v>
      </c>
      <c r="P8" s="3">
        <f t="shared" ref="P8:P19" si="5">IF(O8&gt;21,"",N8)</f>
        <v>0.25677527608815026</v>
      </c>
      <c r="Q8" s="3">
        <f>IF(ISNUMBER(P8),SUMIF(A:A,A8,P:P),"")</f>
        <v>1</v>
      </c>
      <c r="R8" s="3">
        <f t="shared" ref="R8:R19" si="6">IFERROR(P8*(1/Q8),"")</f>
        <v>0.25677527608815026</v>
      </c>
      <c r="S8" s="7">
        <f t="shared" ref="S8:S19" si="7">IFERROR(1/R8,"")</f>
        <v>3.8944559430897181</v>
      </c>
    </row>
    <row r="9" spans="1:19" x14ac:dyDescent="0.3">
      <c r="A9" s="1">
        <v>3</v>
      </c>
      <c r="B9" s="5">
        <v>0.58680555555555558</v>
      </c>
      <c r="C9" s="1" t="s">
        <v>50</v>
      </c>
      <c r="D9" s="1">
        <v>3</v>
      </c>
      <c r="E9" s="1">
        <v>2</v>
      </c>
      <c r="F9" s="1" t="s">
        <v>21</v>
      </c>
      <c r="G9" s="1">
        <v>56.53</v>
      </c>
      <c r="H9" s="1">
        <f>1+COUNTIFS(A:A,A9,G:G,"&gt;"&amp;G9)</f>
        <v>2</v>
      </c>
      <c r="I9" s="2">
        <f>AVERAGEIF(A:A,A9,G:G)</f>
        <v>48.45333333333334</v>
      </c>
      <c r="J9" s="2">
        <f t="shared" si="0"/>
        <v>8.0766666666666609</v>
      </c>
      <c r="K9" s="2">
        <f t="shared" si="1"/>
        <v>98.076666666666654</v>
      </c>
      <c r="L9" s="2">
        <f t="shared" si="2"/>
        <v>359.45895565379175</v>
      </c>
      <c r="M9" s="2">
        <f>SUMIF(A:A,A9,L:L)</f>
        <v>1426.1788141308516</v>
      </c>
      <c r="N9" s="3">
        <f t="shared" si="3"/>
        <v>0.25204339883064025</v>
      </c>
      <c r="O9" s="6">
        <f t="shared" si="4"/>
        <v>3.967570682824932</v>
      </c>
      <c r="P9" s="3">
        <f t="shared" si="5"/>
        <v>0.25204339883064025</v>
      </c>
      <c r="Q9" s="3">
        <f>IF(ISNUMBER(P9),SUMIF(A:A,A9,P:P),"")</f>
        <v>1</v>
      </c>
      <c r="R9" s="3">
        <f t="shared" si="6"/>
        <v>0.25204339883064025</v>
      </c>
      <c r="S9" s="7">
        <f t="shared" si="7"/>
        <v>3.967570682824932</v>
      </c>
    </row>
    <row r="10" spans="1:19" x14ac:dyDescent="0.3">
      <c r="A10" s="1">
        <v>3</v>
      </c>
      <c r="B10" s="5">
        <v>0.58680555555555558</v>
      </c>
      <c r="C10" s="1" t="s">
        <v>50</v>
      </c>
      <c r="D10" s="1">
        <v>3</v>
      </c>
      <c r="E10" s="1">
        <v>3</v>
      </c>
      <c r="F10" s="1" t="s">
        <v>22</v>
      </c>
      <c r="G10" s="1">
        <v>48.59</v>
      </c>
      <c r="H10" s="1">
        <f>1+COUNTIFS(A:A,A10,G:G,"&gt;"&amp;G10)</f>
        <v>3</v>
      </c>
      <c r="I10" s="2">
        <f>AVERAGEIF(A:A,A10,G:G)</f>
        <v>48.45333333333334</v>
      </c>
      <c r="J10" s="2">
        <f t="shared" si="0"/>
        <v>0.13666666666666316</v>
      </c>
      <c r="K10" s="2">
        <f t="shared" si="1"/>
        <v>90.136666666666656</v>
      </c>
      <c r="L10" s="2">
        <f t="shared" si="2"/>
        <v>223.22941288862074</v>
      </c>
      <c r="M10" s="2">
        <f>SUMIF(A:A,A10,L:L)</f>
        <v>1426.1788141308516</v>
      </c>
      <c r="N10" s="3">
        <f t="shared" si="3"/>
        <v>0.15652273801631406</v>
      </c>
      <c r="O10" s="6">
        <f t="shared" si="4"/>
        <v>6.3888481167239224</v>
      </c>
      <c r="P10" s="3">
        <f t="shared" si="5"/>
        <v>0.15652273801631406</v>
      </c>
      <c r="Q10" s="3">
        <f>IF(ISNUMBER(P10),SUMIF(A:A,A10,P:P),"")</f>
        <v>1</v>
      </c>
      <c r="R10" s="3">
        <f t="shared" si="6"/>
        <v>0.15652273801631406</v>
      </c>
      <c r="S10" s="7">
        <f t="shared" si="7"/>
        <v>6.3888481167239224</v>
      </c>
    </row>
    <row r="11" spans="1:19" x14ac:dyDescent="0.3">
      <c r="A11" s="1">
        <v>3</v>
      </c>
      <c r="B11" s="5">
        <v>0.58680555555555558</v>
      </c>
      <c r="C11" s="1" t="s">
        <v>50</v>
      </c>
      <c r="D11" s="1">
        <v>3</v>
      </c>
      <c r="E11" s="1">
        <v>1</v>
      </c>
      <c r="F11" s="1" t="s">
        <v>20</v>
      </c>
      <c r="G11" s="1">
        <v>43.98</v>
      </c>
      <c r="H11" s="1">
        <f>1+COUNTIFS(A:A,A11,G:G,"&gt;"&amp;G11)</f>
        <v>4</v>
      </c>
      <c r="I11" s="2">
        <f>AVERAGEIF(A:A,A11,G:G)</f>
        <v>48.45333333333334</v>
      </c>
      <c r="J11" s="2">
        <f t="shared" si="0"/>
        <v>-4.4733333333333434</v>
      </c>
      <c r="K11" s="2">
        <f t="shared" si="1"/>
        <v>85.526666666666657</v>
      </c>
      <c r="L11" s="2">
        <f t="shared" si="2"/>
        <v>169.28776189109843</v>
      </c>
      <c r="M11" s="2">
        <f>SUMIF(A:A,A11,L:L)</f>
        <v>1426.1788141308516</v>
      </c>
      <c r="N11" s="3">
        <f t="shared" si="3"/>
        <v>0.11870023605298509</v>
      </c>
      <c r="O11" s="6">
        <f t="shared" si="4"/>
        <v>8.4245830779445345</v>
      </c>
      <c r="P11" s="3">
        <f t="shared" si="5"/>
        <v>0.11870023605298509</v>
      </c>
      <c r="Q11" s="3">
        <f>IF(ISNUMBER(P11),SUMIF(A:A,A11,P:P),"")</f>
        <v>1</v>
      </c>
      <c r="R11" s="3">
        <f t="shared" si="6"/>
        <v>0.11870023605298509</v>
      </c>
      <c r="S11" s="7">
        <f t="shared" si="7"/>
        <v>8.4245830779445345</v>
      </c>
    </row>
    <row r="12" spans="1:19" x14ac:dyDescent="0.3">
      <c r="A12" s="1">
        <v>3</v>
      </c>
      <c r="B12" s="5">
        <v>0.58680555555555558</v>
      </c>
      <c r="C12" s="1" t="s">
        <v>50</v>
      </c>
      <c r="D12" s="1">
        <v>3</v>
      </c>
      <c r="E12" s="1">
        <v>4</v>
      </c>
      <c r="F12" s="1" t="s">
        <v>19</v>
      </c>
      <c r="G12" s="1">
        <v>43.03</v>
      </c>
      <c r="H12" s="1">
        <f>1+COUNTIFS(A:A,A12,G:G,"&gt;"&amp;G12)</f>
        <v>5</v>
      </c>
      <c r="I12" s="2">
        <f>AVERAGEIF(A:A,A12,G:G)</f>
        <v>48.45333333333334</v>
      </c>
      <c r="J12" s="2">
        <f t="shared" si="0"/>
        <v>-5.4233333333333391</v>
      </c>
      <c r="K12" s="2">
        <f t="shared" si="1"/>
        <v>84.576666666666654</v>
      </c>
      <c r="L12" s="2">
        <f t="shared" si="2"/>
        <v>159.9082158986638</v>
      </c>
      <c r="M12" s="2">
        <f>SUMIF(A:A,A12,L:L)</f>
        <v>1426.1788141308516</v>
      </c>
      <c r="N12" s="3">
        <f t="shared" si="3"/>
        <v>0.11212353900805615</v>
      </c>
      <c r="O12" s="6">
        <f t="shared" si="4"/>
        <v>8.9187338256255835</v>
      </c>
      <c r="P12" s="3">
        <f t="shared" si="5"/>
        <v>0.11212353900805615</v>
      </c>
      <c r="Q12" s="3">
        <f>IF(ISNUMBER(P12),SUMIF(A:A,A12,P:P),"")</f>
        <v>1</v>
      </c>
      <c r="R12" s="3">
        <f t="shared" si="6"/>
        <v>0.11212353900805615</v>
      </c>
      <c r="S12" s="7">
        <f t="shared" si="7"/>
        <v>8.9187338256255835</v>
      </c>
    </row>
    <row r="13" spans="1:19" x14ac:dyDescent="0.3">
      <c r="A13" s="1">
        <v>3</v>
      </c>
      <c r="B13" s="5">
        <v>0.58680555555555558</v>
      </c>
      <c r="C13" s="1" t="s">
        <v>50</v>
      </c>
      <c r="D13" s="1">
        <v>3</v>
      </c>
      <c r="E13" s="1">
        <v>6</v>
      </c>
      <c r="F13" s="1" t="s">
        <v>23</v>
      </c>
      <c r="G13" s="1">
        <v>41.75</v>
      </c>
      <c r="H13" s="1">
        <f>1+COUNTIFS(A:A,A13,G:G,"&gt;"&amp;G13)</f>
        <v>6</v>
      </c>
      <c r="I13" s="2">
        <f>AVERAGEIF(A:A,A13,G:G)</f>
        <v>48.45333333333334</v>
      </c>
      <c r="J13" s="2">
        <f t="shared" si="0"/>
        <v>-6.7033333333333402</v>
      </c>
      <c r="K13" s="2">
        <f t="shared" si="1"/>
        <v>83.296666666666653</v>
      </c>
      <c r="L13" s="2">
        <f t="shared" si="2"/>
        <v>148.08700904915671</v>
      </c>
      <c r="M13" s="2">
        <f>SUMIF(A:A,A13,L:L)</f>
        <v>1426.1788141308516</v>
      </c>
      <c r="N13" s="3">
        <f t="shared" si="3"/>
        <v>0.10383481200385421</v>
      </c>
      <c r="O13" s="6">
        <f t="shared" si="4"/>
        <v>9.6306814709009281</v>
      </c>
      <c r="P13" s="3">
        <f t="shared" si="5"/>
        <v>0.10383481200385421</v>
      </c>
      <c r="Q13" s="3">
        <f>IF(ISNUMBER(P13),SUMIF(A:A,A13,P:P),"")</f>
        <v>1</v>
      </c>
      <c r="R13" s="3">
        <f t="shared" si="6"/>
        <v>0.10383481200385421</v>
      </c>
      <c r="S13" s="7">
        <f t="shared" si="7"/>
        <v>9.6306814709009281</v>
      </c>
    </row>
    <row r="14" spans="1:19" x14ac:dyDescent="0.3">
      <c r="A14" s="1">
        <v>5</v>
      </c>
      <c r="B14" s="5">
        <v>0.61111111111111105</v>
      </c>
      <c r="C14" s="1" t="s">
        <v>50</v>
      </c>
      <c r="D14" s="1">
        <v>4</v>
      </c>
      <c r="E14" s="1">
        <v>3</v>
      </c>
      <c r="F14" s="1" t="s">
        <v>28</v>
      </c>
      <c r="G14" s="1">
        <v>61.49</v>
      </c>
      <c r="H14" s="1">
        <f>1+COUNTIFS(A:A,A14,G:G,"&gt;"&amp;G14)</f>
        <v>1</v>
      </c>
      <c r="I14" s="2">
        <f>AVERAGEIF(A:A,A14,G:G)</f>
        <v>47.433333333333337</v>
      </c>
      <c r="J14" s="2">
        <f t="shared" si="0"/>
        <v>14.056666666666665</v>
      </c>
      <c r="K14" s="2">
        <f t="shared" si="1"/>
        <v>104.05666666666667</v>
      </c>
      <c r="L14" s="2">
        <f t="shared" si="2"/>
        <v>514.60519756465067</v>
      </c>
      <c r="M14" s="2">
        <f>SUMIF(A:A,A14,L:L)</f>
        <v>1787.1468311557342</v>
      </c>
      <c r="N14" s="3">
        <f t="shared" si="3"/>
        <v>0.28794791149413246</v>
      </c>
      <c r="O14" s="6">
        <f t="shared" si="4"/>
        <v>3.4728503318919786</v>
      </c>
      <c r="P14" s="3">
        <f t="shared" si="5"/>
        <v>0.28794791149413246</v>
      </c>
      <c r="Q14" s="3">
        <f>IF(ISNUMBER(P14),SUMIF(A:A,A14,P:P),"")</f>
        <v>0.98168757848476373</v>
      </c>
      <c r="R14" s="3">
        <f t="shared" si="6"/>
        <v>0.29331929811985652</v>
      </c>
      <c r="S14" s="7">
        <f t="shared" si="7"/>
        <v>3.4092540327550447</v>
      </c>
    </row>
    <row r="15" spans="1:19" x14ac:dyDescent="0.3">
      <c r="A15" s="1">
        <v>5</v>
      </c>
      <c r="B15" s="5">
        <v>0.61111111111111105</v>
      </c>
      <c r="C15" s="1" t="s">
        <v>50</v>
      </c>
      <c r="D15" s="1">
        <v>4</v>
      </c>
      <c r="E15" s="1">
        <v>4</v>
      </c>
      <c r="F15" s="1" t="s">
        <v>29</v>
      </c>
      <c r="G15" s="1">
        <v>58.66</v>
      </c>
      <c r="H15" s="1">
        <f>1+COUNTIFS(A:A,A15,G:G,"&gt;"&amp;G15)</f>
        <v>2</v>
      </c>
      <c r="I15" s="2">
        <f>AVERAGEIF(A:A,A15,G:G)</f>
        <v>47.433333333333337</v>
      </c>
      <c r="J15" s="2">
        <f t="shared" si="0"/>
        <v>11.226666666666659</v>
      </c>
      <c r="K15" s="2">
        <f t="shared" si="1"/>
        <v>101.22666666666666</v>
      </c>
      <c r="L15" s="2">
        <f t="shared" si="2"/>
        <v>434.24113916651572</v>
      </c>
      <c r="M15" s="2">
        <f>SUMIF(A:A,A15,L:L)</f>
        <v>1787.1468311557342</v>
      </c>
      <c r="N15" s="3">
        <f t="shared" si="3"/>
        <v>0.24298011310335105</v>
      </c>
      <c r="O15" s="6">
        <f t="shared" si="4"/>
        <v>4.1155631513540873</v>
      </c>
      <c r="P15" s="3">
        <f t="shared" si="5"/>
        <v>0.24298011310335105</v>
      </c>
      <c r="Q15" s="3">
        <f>IF(ISNUMBER(P15),SUMIF(A:A,A15,P:P),"")</f>
        <v>0.98168757848476373</v>
      </c>
      <c r="R15" s="3">
        <f t="shared" si="6"/>
        <v>0.24751266943643233</v>
      </c>
      <c r="S15" s="7">
        <f t="shared" si="7"/>
        <v>4.0401972241539177</v>
      </c>
    </row>
    <row r="16" spans="1:19" x14ac:dyDescent="0.3">
      <c r="A16" s="1">
        <v>5</v>
      </c>
      <c r="B16" s="5">
        <v>0.61111111111111105</v>
      </c>
      <c r="C16" s="1" t="s">
        <v>50</v>
      </c>
      <c r="D16" s="1">
        <v>4</v>
      </c>
      <c r="E16" s="1">
        <v>2</v>
      </c>
      <c r="F16" s="1" t="s">
        <v>27</v>
      </c>
      <c r="G16" s="1">
        <v>56.52</v>
      </c>
      <c r="H16" s="1">
        <f>1+COUNTIFS(A:A,A16,G:G,"&gt;"&amp;G16)</f>
        <v>3</v>
      </c>
      <c r="I16" s="2">
        <f>AVERAGEIF(A:A,A16,G:G)</f>
        <v>47.433333333333337</v>
      </c>
      <c r="J16" s="2">
        <f t="shared" si="0"/>
        <v>9.086666666666666</v>
      </c>
      <c r="K16" s="2">
        <f t="shared" si="1"/>
        <v>99.086666666666673</v>
      </c>
      <c r="L16" s="2">
        <f t="shared" si="2"/>
        <v>381.91573680722274</v>
      </c>
      <c r="M16" s="2">
        <f>SUMIF(A:A,A16,L:L)</f>
        <v>1787.1468311557342</v>
      </c>
      <c r="N16" s="3">
        <f t="shared" si="3"/>
        <v>0.21370137593016952</v>
      </c>
      <c r="O16" s="6">
        <f t="shared" si="4"/>
        <v>4.6794270539781957</v>
      </c>
      <c r="P16" s="3">
        <f t="shared" si="5"/>
        <v>0.21370137593016952</v>
      </c>
      <c r="Q16" s="3">
        <f>IF(ISNUMBER(P16),SUMIF(A:A,A16,P:P),"")</f>
        <v>0.98168757848476373</v>
      </c>
      <c r="R16" s="3">
        <f t="shared" si="6"/>
        <v>0.2176877660609885</v>
      </c>
      <c r="S16" s="7">
        <f t="shared" si="7"/>
        <v>4.5937354133159465</v>
      </c>
    </row>
    <row r="17" spans="1:19" x14ac:dyDescent="0.3">
      <c r="A17" s="1">
        <v>5</v>
      </c>
      <c r="B17" s="5">
        <v>0.61111111111111105</v>
      </c>
      <c r="C17" s="1" t="s">
        <v>50</v>
      </c>
      <c r="D17" s="1">
        <v>4</v>
      </c>
      <c r="E17" s="1">
        <v>9</v>
      </c>
      <c r="F17" s="1" t="s">
        <v>30</v>
      </c>
      <c r="G17" s="1">
        <v>50.35</v>
      </c>
      <c r="H17" s="1">
        <f>1+COUNTIFS(A:A,A17,G:G,"&gt;"&amp;G17)</f>
        <v>4</v>
      </c>
      <c r="I17" s="2">
        <f>AVERAGEIF(A:A,A17,G:G)</f>
        <v>47.433333333333337</v>
      </c>
      <c r="J17" s="2">
        <f t="shared" si="0"/>
        <v>2.9166666666666643</v>
      </c>
      <c r="K17" s="2">
        <f t="shared" si="1"/>
        <v>92.916666666666657</v>
      </c>
      <c r="L17" s="2">
        <f t="shared" si="2"/>
        <v>263.74955563693879</v>
      </c>
      <c r="M17" s="2">
        <f>SUMIF(A:A,A17,L:L)</f>
        <v>1787.1468311557342</v>
      </c>
      <c r="N17" s="3">
        <f t="shared" si="3"/>
        <v>0.14758135763605612</v>
      </c>
      <c r="O17" s="6">
        <f t="shared" si="4"/>
        <v>6.7759235720412327</v>
      </c>
      <c r="P17" s="3">
        <f t="shared" si="5"/>
        <v>0.14758135763605612</v>
      </c>
      <c r="Q17" s="3">
        <f>IF(ISNUMBER(P17),SUMIF(A:A,A17,P:P),"")</f>
        <v>0.98168757848476373</v>
      </c>
      <c r="R17" s="3">
        <f t="shared" si="6"/>
        <v>0.15033434350249003</v>
      </c>
      <c r="S17" s="7">
        <f t="shared" si="7"/>
        <v>6.6518400034349883</v>
      </c>
    </row>
    <row r="18" spans="1:19" x14ac:dyDescent="0.3">
      <c r="A18" s="1">
        <v>5</v>
      </c>
      <c r="B18" s="5">
        <v>0.61111111111111105</v>
      </c>
      <c r="C18" s="1" t="s">
        <v>50</v>
      </c>
      <c r="D18" s="1">
        <v>4</v>
      </c>
      <c r="E18" s="1">
        <v>1</v>
      </c>
      <c r="F18" s="1" t="s">
        <v>26</v>
      </c>
      <c r="G18" s="1">
        <v>42.01</v>
      </c>
      <c r="H18" s="1">
        <f>1+COUNTIFS(A:A,A18,G:G,"&gt;"&amp;G18)</f>
        <v>5</v>
      </c>
      <c r="I18" s="2">
        <f>AVERAGEIF(A:A,A18,G:G)</f>
        <v>47.433333333333337</v>
      </c>
      <c r="J18" s="2">
        <f t="shared" si="0"/>
        <v>-5.4233333333333391</v>
      </c>
      <c r="K18" s="2">
        <f t="shared" si="1"/>
        <v>84.576666666666654</v>
      </c>
      <c r="L18" s="2">
        <f t="shared" si="2"/>
        <v>159.9082158986638</v>
      </c>
      <c r="M18" s="2">
        <f>SUMIF(A:A,A18,L:L)</f>
        <v>1787.1468311557342</v>
      </c>
      <c r="N18" s="3">
        <f t="shared" si="3"/>
        <v>8.947682032105464E-2</v>
      </c>
      <c r="O18" s="6">
        <f t="shared" si="4"/>
        <v>11.176078859439439</v>
      </c>
      <c r="P18" s="3">
        <f t="shared" si="5"/>
        <v>8.947682032105464E-2</v>
      </c>
      <c r="Q18" s="3">
        <f>IF(ISNUMBER(P18),SUMIF(A:A,A18,P:P),"")</f>
        <v>0.98168757848476373</v>
      </c>
      <c r="R18" s="3">
        <f t="shared" si="6"/>
        <v>9.1145922880232683E-2</v>
      </c>
      <c r="S18" s="7">
        <f t="shared" si="7"/>
        <v>10.971417792477864</v>
      </c>
    </row>
    <row r="19" spans="1:19" x14ac:dyDescent="0.3">
      <c r="A19" s="1">
        <v>5</v>
      </c>
      <c r="B19" s="5">
        <v>0.61111111111111105</v>
      </c>
      <c r="C19" s="1" t="s">
        <v>50</v>
      </c>
      <c r="D19" s="1">
        <v>4</v>
      </c>
      <c r="E19" s="1">
        <v>10</v>
      </c>
      <c r="F19" s="1" t="s">
        <v>31</v>
      </c>
      <c r="G19" s="1">
        <v>15.57</v>
      </c>
      <c r="H19" s="1">
        <f>1+COUNTIFS(A:A,A19,G:G,"&gt;"&amp;G19)</f>
        <v>6</v>
      </c>
      <c r="I19" s="2">
        <f>AVERAGEIF(A:A,A19,G:G)</f>
        <v>47.433333333333337</v>
      </c>
      <c r="J19" s="2">
        <f t="shared" si="0"/>
        <v>-31.863333333333337</v>
      </c>
      <c r="K19" s="2">
        <f t="shared" si="1"/>
        <v>58.136666666666663</v>
      </c>
      <c r="L19" s="2">
        <f t="shared" si="2"/>
        <v>32.726986081742332</v>
      </c>
      <c r="M19" s="2">
        <f>SUMIF(A:A,A19,L:L)</f>
        <v>1787.1468311557342</v>
      </c>
      <c r="N19" s="3">
        <f t="shared" si="3"/>
        <v>1.8312421515236127E-2</v>
      </c>
      <c r="O19" s="6">
        <f t="shared" si="4"/>
        <v>54.607742573421518</v>
      </c>
      <c r="P19" s="3" t="str">
        <f t="shared" si="5"/>
        <v/>
      </c>
      <c r="Q19" s="3" t="str">
        <f>IF(ISNUMBER(P19),SUMIF(A:A,A19,P:P),"")</f>
        <v/>
      </c>
      <c r="R19" s="3" t="str">
        <f t="shared" si="6"/>
        <v/>
      </c>
      <c r="S19" s="7" t="str">
        <f t="shared" si="7"/>
        <v/>
      </c>
    </row>
    <row r="20" spans="1:19" x14ac:dyDescent="0.3">
      <c r="A20" s="1">
        <v>8</v>
      </c>
      <c r="B20" s="5">
        <v>0.63888888888888895</v>
      </c>
      <c r="C20" s="1" t="s">
        <v>50</v>
      </c>
      <c r="D20" s="1">
        <v>5</v>
      </c>
      <c r="E20" s="1">
        <v>2</v>
      </c>
      <c r="F20" s="1" t="s">
        <v>32</v>
      </c>
      <c r="G20" s="1">
        <v>78.150000000000006</v>
      </c>
      <c r="H20" s="1">
        <f>1+COUNTIFS(A:A,A20,G:G,"&gt;"&amp;G20)</f>
        <v>1</v>
      </c>
      <c r="I20" s="2">
        <f>AVERAGEIF(A:A,A20,G:G)</f>
        <v>47.182857142857138</v>
      </c>
      <c r="J20" s="2">
        <f t="shared" ref="J20:J26" si="8">G20-I20</f>
        <v>30.967142857142868</v>
      </c>
      <c r="K20" s="2">
        <f t="shared" ref="K20:K26" si="9">90+J20</f>
        <v>120.96714285714287</v>
      </c>
      <c r="L20" s="2">
        <f t="shared" ref="L20:L26" si="10">EXP(0.06*K20)</f>
        <v>1419.4554220342959</v>
      </c>
      <c r="M20" s="2">
        <f>SUMIF(A:A,A20,L:L)</f>
        <v>2611.6328005048426</v>
      </c>
      <c r="N20" s="3">
        <f t="shared" ref="N20:N26" si="11">L20/M20</f>
        <v>0.54351263384343607</v>
      </c>
      <c r="O20" s="6">
        <f t="shared" ref="O20:O26" si="12">1/N20</f>
        <v>1.8398836342193647</v>
      </c>
      <c r="P20" s="3">
        <f t="shared" ref="P20:P26" si="13">IF(O20&gt;21,"",N20)</f>
        <v>0.54351263384343607</v>
      </c>
      <c r="Q20" s="3">
        <f>IF(ISNUMBER(P20),SUMIF(A:A,A20,P:P),"")</f>
        <v>0.9371338290620479</v>
      </c>
      <c r="R20" s="3">
        <f t="shared" ref="R20:R26" si="14">IFERROR(P20*(1/Q20),"")</f>
        <v>0.57997333677242591</v>
      </c>
      <c r="S20" s="7">
        <f t="shared" ref="S20:S26" si="15">IFERROR(1/R20,"")</f>
        <v>1.7242171951645893</v>
      </c>
    </row>
    <row r="21" spans="1:19" x14ac:dyDescent="0.3">
      <c r="A21" s="1">
        <v>8</v>
      </c>
      <c r="B21" s="5">
        <v>0.63888888888888895</v>
      </c>
      <c r="C21" s="1" t="s">
        <v>50</v>
      </c>
      <c r="D21" s="1">
        <v>5</v>
      </c>
      <c r="E21" s="1">
        <v>5</v>
      </c>
      <c r="F21" s="1" t="s">
        <v>35</v>
      </c>
      <c r="G21" s="1">
        <v>58.57</v>
      </c>
      <c r="H21" s="1">
        <f>1+COUNTIFS(A:A,A21,G:G,"&gt;"&amp;G21)</f>
        <v>2</v>
      </c>
      <c r="I21" s="2">
        <f>AVERAGEIF(A:A,A21,G:G)</f>
        <v>47.182857142857138</v>
      </c>
      <c r="J21" s="2">
        <f t="shared" si="8"/>
        <v>11.387142857142862</v>
      </c>
      <c r="K21" s="2">
        <f t="shared" si="9"/>
        <v>101.38714285714286</v>
      </c>
      <c r="L21" s="2">
        <f t="shared" si="10"/>
        <v>438.44245486796746</v>
      </c>
      <c r="M21" s="2">
        <f>SUMIF(A:A,A21,L:L)</f>
        <v>2611.6328005048426</v>
      </c>
      <c r="N21" s="3">
        <f t="shared" si="11"/>
        <v>0.16788058979164841</v>
      </c>
      <c r="O21" s="6">
        <f t="shared" si="12"/>
        <v>5.9566147655370409</v>
      </c>
      <c r="P21" s="3">
        <f t="shared" si="13"/>
        <v>0.16788058979164841</v>
      </c>
      <c r="Q21" s="3">
        <f>IF(ISNUMBER(P21),SUMIF(A:A,A21,P:P),"")</f>
        <v>0.9371338290620479</v>
      </c>
      <c r="R21" s="3">
        <f t="shared" si="14"/>
        <v>0.17914259904551263</v>
      </c>
      <c r="S21" s="7">
        <f t="shared" si="15"/>
        <v>5.5821452034752594</v>
      </c>
    </row>
    <row r="22" spans="1:19" x14ac:dyDescent="0.3">
      <c r="A22" s="1">
        <v>8</v>
      </c>
      <c r="B22" s="5">
        <v>0.63888888888888895</v>
      </c>
      <c r="C22" s="1" t="s">
        <v>50</v>
      </c>
      <c r="D22" s="1">
        <v>5</v>
      </c>
      <c r="E22" s="1">
        <v>4</v>
      </c>
      <c r="F22" s="1" t="s">
        <v>34</v>
      </c>
      <c r="G22" s="1">
        <v>52.06</v>
      </c>
      <c r="H22" s="1">
        <f>1+COUNTIFS(A:A,A22,G:G,"&gt;"&amp;G22)</f>
        <v>3</v>
      </c>
      <c r="I22" s="2">
        <f>AVERAGEIF(A:A,A22,G:G)</f>
        <v>47.182857142857138</v>
      </c>
      <c r="J22" s="2">
        <f t="shared" si="8"/>
        <v>4.8771428571428643</v>
      </c>
      <c r="K22" s="2">
        <f t="shared" si="9"/>
        <v>94.877142857142871</v>
      </c>
      <c r="L22" s="2">
        <f t="shared" si="10"/>
        <v>296.67242127572581</v>
      </c>
      <c r="M22" s="2">
        <f>SUMIF(A:A,A22,L:L)</f>
        <v>2611.6328005048426</v>
      </c>
      <c r="N22" s="3">
        <f t="shared" si="11"/>
        <v>0.11359652904435012</v>
      </c>
      <c r="O22" s="6">
        <f t="shared" si="12"/>
        <v>8.803085872540894</v>
      </c>
      <c r="P22" s="3">
        <f t="shared" si="13"/>
        <v>0.11359652904435012</v>
      </c>
      <c r="Q22" s="3">
        <f>IF(ISNUMBER(P22),SUMIF(A:A,A22,P:P),"")</f>
        <v>0.9371338290620479</v>
      </c>
      <c r="R22" s="3">
        <f t="shared" si="14"/>
        <v>0.12121697619009852</v>
      </c>
      <c r="S22" s="7">
        <f t="shared" si="15"/>
        <v>8.249669571296268</v>
      </c>
    </row>
    <row r="23" spans="1:19" x14ac:dyDescent="0.3">
      <c r="A23" s="1">
        <v>8</v>
      </c>
      <c r="B23" s="5">
        <v>0.63888888888888895</v>
      </c>
      <c r="C23" s="1" t="s">
        <v>50</v>
      </c>
      <c r="D23" s="1">
        <v>5</v>
      </c>
      <c r="E23" s="1">
        <v>9</v>
      </c>
      <c r="F23" s="1" t="s">
        <v>37</v>
      </c>
      <c r="G23" s="1">
        <v>40.61</v>
      </c>
      <c r="H23" s="1">
        <f>1+COUNTIFS(A:A,A23,G:G,"&gt;"&amp;G23)</f>
        <v>4</v>
      </c>
      <c r="I23" s="2">
        <f>AVERAGEIF(A:A,A23,G:G)</f>
        <v>47.182857142857138</v>
      </c>
      <c r="J23" s="2">
        <f t="shared" si="8"/>
        <v>-6.5728571428571385</v>
      </c>
      <c r="K23" s="2">
        <f t="shared" si="9"/>
        <v>83.427142857142854</v>
      </c>
      <c r="L23" s="2">
        <f t="shared" si="10"/>
        <v>149.25086851153901</v>
      </c>
      <c r="M23" s="2">
        <f>SUMIF(A:A,A23,L:L)</f>
        <v>2611.6328005048426</v>
      </c>
      <c r="N23" s="3">
        <f t="shared" si="11"/>
        <v>5.7148489053548419E-2</v>
      </c>
      <c r="O23" s="6">
        <f t="shared" si="12"/>
        <v>17.498275397324942</v>
      </c>
      <c r="P23" s="3">
        <f t="shared" si="13"/>
        <v>5.7148489053548419E-2</v>
      </c>
      <c r="Q23" s="3">
        <f>IF(ISNUMBER(P23),SUMIF(A:A,A23,P:P),"")</f>
        <v>0.9371338290620479</v>
      </c>
      <c r="R23" s="3">
        <f t="shared" si="14"/>
        <v>6.0982206896475828E-2</v>
      </c>
      <c r="S23" s="7">
        <f t="shared" si="15"/>
        <v>16.39822582507735</v>
      </c>
    </row>
    <row r="24" spans="1:19" x14ac:dyDescent="0.3">
      <c r="A24" s="1">
        <v>8</v>
      </c>
      <c r="B24" s="5">
        <v>0.63888888888888895</v>
      </c>
      <c r="C24" s="1" t="s">
        <v>50</v>
      </c>
      <c r="D24" s="1">
        <v>5</v>
      </c>
      <c r="E24" s="1">
        <v>10</v>
      </c>
      <c r="F24" s="1" t="s">
        <v>25</v>
      </c>
      <c r="G24" s="1">
        <v>39.97</v>
      </c>
      <c r="H24" s="1">
        <f>1+COUNTIFS(A:A,A24,G:G,"&gt;"&amp;G24)</f>
        <v>5</v>
      </c>
      <c r="I24" s="2">
        <f>AVERAGEIF(A:A,A24,G:G)</f>
        <v>47.182857142857138</v>
      </c>
      <c r="J24" s="2">
        <f t="shared" si="8"/>
        <v>-7.2128571428571391</v>
      </c>
      <c r="K24" s="2">
        <f t="shared" si="9"/>
        <v>82.787142857142868</v>
      </c>
      <c r="L24" s="2">
        <f t="shared" si="10"/>
        <v>143.62827975161434</v>
      </c>
      <c r="M24" s="2">
        <f>SUMIF(A:A,A24,L:L)</f>
        <v>2611.6328005048426</v>
      </c>
      <c r="N24" s="3">
        <f t="shared" si="11"/>
        <v>5.4995587329064878E-2</v>
      </c>
      <c r="O24" s="6">
        <f t="shared" si="12"/>
        <v>18.183277033055802</v>
      </c>
      <c r="P24" s="3">
        <f t="shared" si="13"/>
        <v>5.4995587329064878E-2</v>
      </c>
      <c r="Q24" s="3">
        <f>IF(ISNUMBER(P24),SUMIF(A:A,A24,P:P),"")</f>
        <v>0.9371338290620479</v>
      </c>
      <c r="R24" s="3">
        <f t="shared" si="14"/>
        <v>5.8684881095487168E-2</v>
      </c>
      <c r="S24" s="7">
        <f t="shared" si="15"/>
        <v>17.040164030883577</v>
      </c>
    </row>
    <row r="25" spans="1:19" x14ac:dyDescent="0.3">
      <c r="A25" s="1">
        <v>8</v>
      </c>
      <c r="B25" s="5">
        <v>0.63888888888888895</v>
      </c>
      <c r="C25" s="1" t="s">
        <v>50</v>
      </c>
      <c r="D25" s="1">
        <v>5</v>
      </c>
      <c r="E25" s="1">
        <v>11</v>
      </c>
      <c r="F25" s="1" t="s">
        <v>38</v>
      </c>
      <c r="G25" s="1">
        <v>32.96</v>
      </c>
      <c r="H25" s="1">
        <f>1+COUNTIFS(A:A,A25,G:G,"&gt;"&amp;G25)</f>
        <v>6</v>
      </c>
      <c r="I25" s="2">
        <f>AVERAGEIF(A:A,A25,G:G)</f>
        <v>47.182857142857138</v>
      </c>
      <c r="J25" s="2">
        <f t="shared" si="8"/>
        <v>-14.222857142857137</v>
      </c>
      <c r="K25" s="2">
        <f t="shared" si="9"/>
        <v>75.777142857142863</v>
      </c>
      <c r="L25" s="2">
        <f t="shared" si="10"/>
        <v>94.313899126931673</v>
      </c>
      <c r="M25" s="2">
        <f>SUMIF(A:A,A25,L:L)</f>
        <v>2611.6328005048426</v>
      </c>
      <c r="N25" s="3">
        <f t="shared" si="11"/>
        <v>3.6113001455909226E-2</v>
      </c>
      <c r="O25" s="6">
        <f t="shared" si="12"/>
        <v>27.69085813099505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8</v>
      </c>
      <c r="B26" s="5">
        <v>0.63888888888888895</v>
      </c>
      <c r="C26" s="1" t="s">
        <v>50</v>
      </c>
      <c r="D26" s="1">
        <v>5</v>
      </c>
      <c r="E26" s="1">
        <v>3</v>
      </c>
      <c r="F26" s="1" t="s">
        <v>33</v>
      </c>
      <c r="G26" s="1">
        <v>27.96</v>
      </c>
      <c r="H26" s="1">
        <f>1+COUNTIFS(A:A,A26,G:G,"&gt;"&amp;G26)</f>
        <v>7</v>
      </c>
      <c r="I26" s="2">
        <f>AVERAGEIF(A:A,A26,G:G)</f>
        <v>47.182857142857138</v>
      </c>
      <c r="J26" s="2">
        <f t="shared" si="8"/>
        <v>-19.222857142857137</v>
      </c>
      <c r="K26" s="2">
        <f t="shared" si="9"/>
        <v>70.777142857142863</v>
      </c>
      <c r="L26" s="2">
        <f t="shared" si="10"/>
        <v>69.869454936768562</v>
      </c>
      <c r="M26" s="2">
        <f>SUMIF(A:A,A26,L:L)</f>
        <v>2611.6328005048426</v>
      </c>
      <c r="N26" s="3">
        <f t="shared" si="11"/>
        <v>2.6753169482042965E-2</v>
      </c>
      <c r="O26" s="6">
        <f t="shared" si="12"/>
        <v>37.378748737461237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12</v>
      </c>
      <c r="B27" s="5">
        <v>0.66319444444444442</v>
      </c>
      <c r="C27" s="1" t="s">
        <v>50</v>
      </c>
      <c r="D27" s="1">
        <v>6</v>
      </c>
      <c r="E27" s="1">
        <v>3</v>
      </c>
      <c r="F27" s="1" t="s">
        <v>40</v>
      </c>
      <c r="G27" s="1">
        <v>71.81</v>
      </c>
      <c r="H27" s="1">
        <f>1+COUNTIFS(A:A,A27,G:G,"&gt;"&amp;G27)</f>
        <v>1</v>
      </c>
      <c r="I27" s="2">
        <f>AVERAGEIF(A:A,A27,G:G)</f>
        <v>50.913333333333334</v>
      </c>
      <c r="J27" s="2">
        <f t="shared" ref="J27:J32" si="16">G27-I27</f>
        <v>20.896666666666668</v>
      </c>
      <c r="K27" s="2">
        <f t="shared" ref="K27:K32" si="17">90+J27</f>
        <v>110.89666666666668</v>
      </c>
      <c r="L27" s="2">
        <f t="shared" ref="L27:L32" si="18">EXP(0.06*K27)</f>
        <v>775.72649254910334</v>
      </c>
      <c r="M27" s="2">
        <f>SUMIF(A:A,A27,L:L)</f>
        <v>1767.3038777833817</v>
      </c>
      <c r="N27" s="3">
        <f t="shared" ref="N27:N32" si="19">L27/M27</f>
        <v>0.43893215100169891</v>
      </c>
      <c r="O27" s="6">
        <f t="shared" ref="O27:O32" si="20">1/N27</f>
        <v>2.2782564405862571</v>
      </c>
      <c r="P27" s="3">
        <f t="shared" ref="P27:P32" si="21">IF(O27&gt;21,"",N27)</f>
        <v>0.43893215100169891</v>
      </c>
      <c r="Q27" s="3">
        <f>IF(ISNUMBER(P27),SUMIF(A:A,A27,P:P),"")</f>
        <v>0.95991729888463762</v>
      </c>
      <c r="R27" s="3">
        <f t="shared" ref="R27:R32" si="22">IFERROR(P27*(1/Q27),"")</f>
        <v>0.45726038223470911</v>
      </c>
      <c r="S27" s="7">
        <f t="shared" ref="S27:S32" si="23">IFERROR(1/R27,"")</f>
        <v>2.1869377686140887</v>
      </c>
    </row>
    <row r="28" spans="1:19" x14ac:dyDescent="0.3">
      <c r="A28" s="1">
        <v>12</v>
      </c>
      <c r="B28" s="5">
        <v>0.66319444444444442</v>
      </c>
      <c r="C28" s="1" t="s">
        <v>50</v>
      </c>
      <c r="D28" s="1">
        <v>6</v>
      </c>
      <c r="E28" s="1">
        <v>12</v>
      </c>
      <c r="F28" s="1" t="s">
        <v>44</v>
      </c>
      <c r="G28" s="1">
        <v>58.35</v>
      </c>
      <c r="H28" s="1">
        <f>1+COUNTIFS(A:A,A28,G:G,"&gt;"&amp;G28)</f>
        <v>2</v>
      </c>
      <c r="I28" s="2">
        <f>AVERAGEIF(A:A,A28,G:G)</f>
        <v>50.913333333333334</v>
      </c>
      <c r="J28" s="2">
        <f t="shared" si="16"/>
        <v>7.4366666666666674</v>
      </c>
      <c r="K28" s="2">
        <f t="shared" si="17"/>
        <v>97.436666666666667</v>
      </c>
      <c r="L28" s="2">
        <f t="shared" si="18"/>
        <v>345.91739369258266</v>
      </c>
      <c r="M28" s="2">
        <f>SUMIF(A:A,A28,L:L)</f>
        <v>1767.3038777833817</v>
      </c>
      <c r="N28" s="3">
        <f t="shared" si="19"/>
        <v>0.1957317007228237</v>
      </c>
      <c r="O28" s="6">
        <f t="shared" si="20"/>
        <v>5.1090344400374024</v>
      </c>
      <c r="P28" s="3">
        <f t="shared" si="21"/>
        <v>0.1957317007228237</v>
      </c>
      <c r="Q28" s="3">
        <f>IF(ISNUMBER(P28),SUMIF(A:A,A28,P:P),"")</f>
        <v>0.95991729888463762</v>
      </c>
      <c r="R28" s="3">
        <f t="shared" si="22"/>
        <v>0.20390475403480215</v>
      </c>
      <c r="S28" s="7">
        <f t="shared" si="23"/>
        <v>4.9042505395892908</v>
      </c>
    </row>
    <row r="29" spans="1:19" x14ac:dyDescent="0.3">
      <c r="A29" s="1">
        <v>12</v>
      </c>
      <c r="B29" s="5">
        <v>0.66319444444444442</v>
      </c>
      <c r="C29" s="1" t="s">
        <v>50</v>
      </c>
      <c r="D29" s="1">
        <v>6</v>
      </c>
      <c r="E29" s="1">
        <v>1</v>
      </c>
      <c r="F29" s="1" t="s">
        <v>39</v>
      </c>
      <c r="G29" s="1">
        <v>54.44</v>
      </c>
      <c r="H29" s="1">
        <f>1+COUNTIFS(A:A,A29,G:G,"&gt;"&amp;G29)</f>
        <v>3</v>
      </c>
      <c r="I29" s="2">
        <f>AVERAGEIF(A:A,A29,G:G)</f>
        <v>50.913333333333334</v>
      </c>
      <c r="J29" s="2">
        <f t="shared" si="16"/>
        <v>3.5266666666666637</v>
      </c>
      <c r="K29" s="2">
        <f t="shared" si="17"/>
        <v>93.526666666666671</v>
      </c>
      <c r="L29" s="2">
        <f t="shared" si="18"/>
        <v>273.58161859673015</v>
      </c>
      <c r="M29" s="2">
        <f>SUMIF(A:A,A29,L:L)</f>
        <v>1767.3038777833817</v>
      </c>
      <c r="N29" s="3">
        <f t="shared" si="19"/>
        <v>0.15480168523132898</v>
      </c>
      <c r="O29" s="6">
        <f t="shared" si="20"/>
        <v>6.4598779949045326</v>
      </c>
      <c r="P29" s="3">
        <f t="shared" si="21"/>
        <v>0.15480168523132898</v>
      </c>
      <c r="Q29" s="3">
        <f>IF(ISNUMBER(P29),SUMIF(A:A,A29,P:P),"")</f>
        <v>0.95991729888463762</v>
      </c>
      <c r="R29" s="3">
        <f t="shared" si="22"/>
        <v>0.16126564800030024</v>
      </c>
      <c r="S29" s="7">
        <f t="shared" si="23"/>
        <v>6.2009486359930674</v>
      </c>
    </row>
    <row r="30" spans="1:19" x14ac:dyDescent="0.3">
      <c r="A30" s="1">
        <v>12</v>
      </c>
      <c r="B30" s="5">
        <v>0.66319444444444442</v>
      </c>
      <c r="C30" s="1" t="s">
        <v>50</v>
      </c>
      <c r="D30" s="1">
        <v>6</v>
      </c>
      <c r="E30" s="1">
        <v>9</v>
      </c>
      <c r="F30" s="1" t="s">
        <v>42</v>
      </c>
      <c r="G30" s="1">
        <v>45.13</v>
      </c>
      <c r="H30" s="1">
        <f>1+COUNTIFS(A:A,A30,G:G,"&gt;"&amp;G30)</f>
        <v>4</v>
      </c>
      <c r="I30" s="2">
        <f>AVERAGEIF(A:A,A30,G:G)</f>
        <v>50.913333333333334</v>
      </c>
      <c r="J30" s="2">
        <f t="shared" si="16"/>
        <v>-5.7833333333333314</v>
      </c>
      <c r="K30" s="2">
        <f t="shared" si="17"/>
        <v>84.216666666666669</v>
      </c>
      <c r="L30" s="2">
        <f t="shared" si="18"/>
        <v>156.49123468357234</v>
      </c>
      <c r="M30" s="2">
        <f>SUMIF(A:A,A30,L:L)</f>
        <v>1767.3038777833817</v>
      </c>
      <c r="N30" s="3">
        <f t="shared" si="19"/>
        <v>8.854800617528745E-2</v>
      </c>
      <c r="O30" s="6">
        <f t="shared" si="20"/>
        <v>11.293309055659872</v>
      </c>
      <c r="P30" s="3">
        <f t="shared" si="21"/>
        <v>8.854800617528745E-2</v>
      </c>
      <c r="Q30" s="3">
        <f>IF(ISNUMBER(P30),SUMIF(A:A,A30,P:P),"")</f>
        <v>0.95991729888463762</v>
      </c>
      <c r="R30" s="3">
        <f t="shared" si="22"/>
        <v>9.2245453101193781E-2</v>
      </c>
      <c r="S30" s="7">
        <f t="shared" si="23"/>
        <v>10.840642724178441</v>
      </c>
    </row>
    <row r="31" spans="1:19" x14ac:dyDescent="0.3">
      <c r="A31" s="1">
        <v>12</v>
      </c>
      <c r="B31" s="5">
        <v>0.66319444444444442</v>
      </c>
      <c r="C31" s="1" t="s">
        <v>50</v>
      </c>
      <c r="D31" s="1">
        <v>6</v>
      </c>
      <c r="E31" s="1">
        <v>10</v>
      </c>
      <c r="F31" s="1" t="s">
        <v>43</v>
      </c>
      <c r="G31" s="1">
        <v>43.83</v>
      </c>
      <c r="H31" s="1">
        <f>1+COUNTIFS(A:A,A31,G:G,"&gt;"&amp;G31)</f>
        <v>5</v>
      </c>
      <c r="I31" s="2">
        <f>AVERAGEIF(A:A,A31,G:G)</f>
        <v>50.913333333333334</v>
      </c>
      <c r="J31" s="2">
        <f t="shared" si="16"/>
        <v>-7.0833333333333357</v>
      </c>
      <c r="K31" s="2">
        <f t="shared" si="17"/>
        <v>82.916666666666657</v>
      </c>
      <c r="L31" s="2">
        <f t="shared" si="18"/>
        <v>144.74882514818088</v>
      </c>
      <c r="M31" s="2">
        <f>SUMIF(A:A,A31,L:L)</f>
        <v>1767.3038777833817</v>
      </c>
      <c r="N31" s="3">
        <f t="shared" si="19"/>
        <v>8.1903755753498508E-2</v>
      </c>
      <c r="O31" s="6">
        <f t="shared" si="20"/>
        <v>12.20945231143793</v>
      </c>
      <c r="P31" s="3">
        <f t="shared" si="21"/>
        <v>8.1903755753498508E-2</v>
      </c>
      <c r="Q31" s="3">
        <f>IF(ISNUMBER(P31),SUMIF(A:A,A31,P:P),"")</f>
        <v>0.95991729888463762</v>
      </c>
      <c r="R31" s="3">
        <f t="shared" si="22"/>
        <v>8.5323762628994618E-2</v>
      </c>
      <c r="S31" s="7">
        <f t="shared" si="23"/>
        <v>11.720064483656294</v>
      </c>
    </row>
    <row r="32" spans="1:19" x14ac:dyDescent="0.3">
      <c r="A32" s="1">
        <v>12</v>
      </c>
      <c r="B32" s="5">
        <v>0.66319444444444442</v>
      </c>
      <c r="C32" s="1" t="s">
        <v>50</v>
      </c>
      <c r="D32" s="1">
        <v>6</v>
      </c>
      <c r="E32" s="1">
        <v>4</v>
      </c>
      <c r="F32" s="1" t="s">
        <v>41</v>
      </c>
      <c r="G32" s="1">
        <v>31.92</v>
      </c>
      <c r="H32" s="1">
        <f>1+COUNTIFS(A:A,A32,G:G,"&gt;"&amp;G32)</f>
        <v>6</v>
      </c>
      <c r="I32" s="2">
        <f>AVERAGEIF(A:A,A32,G:G)</f>
        <v>50.913333333333334</v>
      </c>
      <c r="J32" s="2">
        <f t="shared" si="16"/>
        <v>-18.993333333333332</v>
      </c>
      <c r="K32" s="2">
        <f t="shared" si="17"/>
        <v>71.006666666666661</v>
      </c>
      <c r="L32" s="2">
        <f t="shared" si="18"/>
        <v>70.838313113212322</v>
      </c>
      <c r="M32" s="2">
        <f>SUMIF(A:A,A32,L:L)</f>
        <v>1767.3038777833817</v>
      </c>
      <c r="N32" s="3">
        <f t="shared" si="19"/>
        <v>4.008270111536244E-2</v>
      </c>
      <c r="O32" s="6">
        <f t="shared" si="20"/>
        <v>24.948418449193071</v>
      </c>
      <c r="P32" s="3" t="str">
        <f t="shared" si="21"/>
        <v/>
      </c>
      <c r="Q32" s="3" t="str">
        <f>IF(ISNUMBER(P32),SUMIF(A:A,A32,P:P),"")</f>
        <v/>
      </c>
      <c r="R32" s="3" t="str">
        <f t="shared" si="22"/>
        <v/>
      </c>
      <c r="S32" s="7" t="str">
        <f t="shared" si="23"/>
        <v/>
      </c>
    </row>
    <row r="33" spans="1:19" x14ac:dyDescent="0.3">
      <c r="A33" s="1">
        <v>16</v>
      </c>
      <c r="B33" s="5">
        <v>0.69097222222222221</v>
      </c>
      <c r="C33" s="1" t="s">
        <v>50</v>
      </c>
      <c r="D33" s="1">
        <v>7</v>
      </c>
      <c r="E33" s="1">
        <v>1</v>
      </c>
      <c r="F33" s="1" t="s">
        <v>45</v>
      </c>
      <c r="G33" s="1">
        <v>70.47</v>
      </c>
      <c r="H33" s="1">
        <f>1+COUNTIFS(A:A,A33,G:G,"&gt;"&amp;G33)</f>
        <v>1</v>
      </c>
      <c r="I33" s="2">
        <f>AVERAGEIF(A:A,A33,G:G)</f>
        <v>58.475000000000001</v>
      </c>
      <c r="J33" s="2">
        <f t="shared" ref="J33:J38" si="24">G33-I33</f>
        <v>11.994999999999997</v>
      </c>
      <c r="K33" s="2">
        <f t="shared" ref="K33:K38" si="25">90+J33</f>
        <v>101.995</v>
      </c>
      <c r="L33" s="2">
        <f t="shared" ref="L33:L38" si="26">EXP(0.06*K33)</f>
        <v>454.72825555803956</v>
      </c>
      <c r="M33" s="2">
        <f>SUMIF(A:A,A33,L:L)</f>
        <v>1535.8391459270806</v>
      </c>
      <c r="N33" s="3">
        <f t="shared" ref="N33:N38" si="27">L33/M33</f>
        <v>0.29607804747257654</v>
      </c>
      <c r="O33" s="6">
        <f t="shared" ref="O33:O38" si="28">1/N33</f>
        <v>3.3774878230126886</v>
      </c>
      <c r="P33" s="3">
        <f t="shared" ref="P33:P38" si="29">IF(O33&gt;21,"",N33)</f>
        <v>0.29607804747257654</v>
      </c>
      <c r="Q33" s="3">
        <f>IF(ISNUMBER(P33),SUMIF(A:A,A33,P:P),"")</f>
        <v>1</v>
      </c>
      <c r="R33" s="3">
        <f t="shared" ref="R33:R38" si="30">IFERROR(P33*(1/Q33),"")</f>
        <v>0.29607804747257654</v>
      </c>
      <c r="S33" s="7">
        <f t="shared" ref="S33:S38" si="31">IFERROR(1/R33,"")</f>
        <v>3.3774878230126886</v>
      </c>
    </row>
    <row r="34" spans="1:19" x14ac:dyDescent="0.3">
      <c r="A34" s="1">
        <v>16</v>
      </c>
      <c r="B34" s="5">
        <v>0.69097222222222221</v>
      </c>
      <c r="C34" s="1" t="s">
        <v>50</v>
      </c>
      <c r="D34" s="1">
        <v>7</v>
      </c>
      <c r="E34" s="1">
        <v>5</v>
      </c>
      <c r="F34" s="1" t="s">
        <v>36</v>
      </c>
      <c r="G34" s="1">
        <v>68.08</v>
      </c>
      <c r="H34" s="1">
        <f>1+COUNTIFS(A:A,A34,G:G,"&gt;"&amp;G34)</f>
        <v>2</v>
      </c>
      <c r="I34" s="2">
        <f>AVERAGEIF(A:A,A34,G:G)</f>
        <v>58.475000000000001</v>
      </c>
      <c r="J34" s="2">
        <f t="shared" si="24"/>
        <v>9.6049999999999969</v>
      </c>
      <c r="K34" s="2">
        <f t="shared" si="25"/>
        <v>99.60499999999999</v>
      </c>
      <c r="L34" s="2">
        <f t="shared" si="26"/>
        <v>393.97994224718116</v>
      </c>
      <c r="M34" s="2">
        <f>SUMIF(A:A,A34,L:L)</f>
        <v>1535.8391459270806</v>
      </c>
      <c r="N34" s="3">
        <f t="shared" si="27"/>
        <v>0.25652422214395537</v>
      </c>
      <c r="O34" s="6">
        <f t="shared" si="28"/>
        <v>3.8982673512945047</v>
      </c>
      <c r="P34" s="3">
        <f t="shared" si="29"/>
        <v>0.25652422214395537</v>
      </c>
      <c r="Q34" s="3">
        <f>IF(ISNUMBER(P34),SUMIF(A:A,A34,P:P),"")</f>
        <v>1</v>
      </c>
      <c r="R34" s="3">
        <f t="shared" si="30"/>
        <v>0.25652422214395537</v>
      </c>
      <c r="S34" s="7">
        <f t="shared" si="31"/>
        <v>3.8982673512945047</v>
      </c>
    </row>
    <row r="35" spans="1:19" x14ac:dyDescent="0.3">
      <c r="A35" s="1">
        <v>16</v>
      </c>
      <c r="B35" s="5">
        <v>0.69097222222222221</v>
      </c>
      <c r="C35" s="1" t="s">
        <v>50</v>
      </c>
      <c r="D35" s="1">
        <v>7</v>
      </c>
      <c r="E35" s="1">
        <v>9</v>
      </c>
      <c r="F35" s="1" t="s">
        <v>47</v>
      </c>
      <c r="G35" s="1">
        <v>59.38</v>
      </c>
      <c r="H35" s="1">
        <f>1+COUNTIFS(A:A,A35,G:G,"&gt;"&amp;G35)</f>
        <v>3</v>
      </c>
      <c r="I35" s="2">
        <f>AVERAGEIF(A:A,A35,G:G)</f>
        <v>58.475000000000001</v>
      </c>
      <c r="J35" s="2">
        <f t="shared" si="24"/>
        <v>0.90500000000000114</v>
      </c>
      <c r="K35" s="2">
        <f t="shared" si="25"/>
        <v>90.905000000000001</v>
      </c>
      <c r="L35" s="2">
        <f t="shared" si="26"/>
        <v>233.76118095794453</v>
      </c>
      <c r="M35" s="2">
        <f>SUMIF(A:A,A35,L:L)</f>
        <v>1535.8391459270806</v>
      </c>
      <c r="N35" s="3">
        <f t="shared" si="27"/>
        <v>0.15220420808901766</v>
      </c>
      <c r="O35" s="6">
        <f t="shared" si="28"/>
        <v>6.5701205804713574</v>
      </c>
      <c r="P35" s="3">
        <f t="shared" si="29"/>
        <v>0.15220420808901766</v>
      </c>
      <c r="Q35" s="3">
        <f>IF(ISNUMBER(P35),SUMIF(A:A,A35,P:P),"")</f>
        <v>1</v>
      </c>
      <c r="R35" s="3">
        <f t="shared" si="30"/>
        <v>0.15220420808901766</v>
      </c>
      <c r="S35" s="7">
        <f t="shared" si="31"/>
        <v>6.5701205804713574</v>
      </c>
    </row>
    <row r="36" spans="1:19" x14ac:dyDescent="0.3">
      <c r="A36" s="1">
        <v>16</v>
      </c>
      <c r="B36" s="5">
        <v>0.69097222222222221</v>
      </c>
      <c r="C36" s="1" t="s">
        <v>50</v>
      </c>
      <c r="D36" s="1">
        <v>7</v>
      </c>
      <c r="E36" s="1">
        <v>8</v>
      </c>
      <c r="F36" s="1" t="s">
        <v>46</v>
      </c>
      <c r="G36" s="1">
        <v>58.8</v>
      </c>
      <c r="H36" s="1">
        <f>1+COUNTIFS(A:A,A36,G:G,"&gt;"&amp;G36)</f>
        <v>4</v>
      </c>
      <c r="I36" s="2">
        <f>AVERAGEIF(A:A,A36,G:G)</f>
        <v>58.475000000000001</v>
      </c>
      <c r="J36" s="2">
        <f t="shared" si="24"/>
        <v>0.32499999999999574</v>
      </c>
      <c r="K36" s="2">
        <f t="shared" si="25"/>
        <v>90.324999999999989</v>
      </c>
      <c r="L36" s="2">
        <f t="shared" si="26"/>
        <v>225.76621117096721</v>
      </c>
      <c r="M36" s="2">
        <f>SUMIF(A:A,A36,L:L)</f>
        <v>1535.8391459270806</v>
      </c>
      <c r="N36" s="3">
        <f t="shared" si="27"/>
        <v>0.14699860448907079</v>
      </c>
      <c r="O36" s="6">
        <f t="shared" si="28"/>
        <v>6.8027856691275534</v>
      </c>
      <c r="P36" s="3">
        <f t="shared" si="29"/>
        <v>0.14699860448907079</v>
      </c>
      <c r="Q36" s="3">
        <f>IF(ISNUMBER(P36),SUMIF(A:A,A36,P:P),"")</f>
        <v>1</v>
      </c>
      <c r="R36" s="3">
        <f t="shared" si="30"/>
        <v>0.14699860448907079</v>
      </c>
      <c r="S36" s="7">
        <f t="shared" si="31"/>
        <v>6.8027856691275534</v>
      </c>
    </row>
    <row r="37" spans="1:19" x14ac:dyDescent="0.3">
      <c r="A37" s="1">
        <v>16</v>
      </c>
      <c r="B37" s="5">
        <v>0.69097222222222221</v>
      </c>
      <c r="C37" s="1" t="s">
        <v>50</v>
      </c>
      <c r="D37" s="1">
        <v>7</v>
      </c>
      <c r="E37" s="1">
        <v>11</v>
      </c>
      <c r="F37" s="1" t="s">
        <v>48</v>
      </c>
      <c r="G37" s="1">
        <v>50.35</v>
      </c>
      <c r="H37" s="1">
        <f>1+COUNTIFS(A:A,A37,G:G,"&gt;"&amp;G37)</f>
        <v>5</v>
      </c>
      <c r="I37" s="2">
        <f>AVERAGEIF(A:A,A37,G:G)</f>
        <v>58.475000000000001</v>
      </c>
      <c r="J37" s="2">
        <f t="shared" si="24"/>
        <v>-8.125</v>
      </c>
      <c r="K37" s="2">
        <f t="shared" si="25"/>
        <v>81.875</v>
      </c>
      <c r="L37" s="2">
        <f t="shared" si="26"/>
        <v>135.97893717110486</v>
      </c>
      <c r="M37" s="2">
        <f>SUMIF(A:A,A37,L:L)</f>
        <v>1535.8391459270806</v>
      </c>
      <c r="N37" s="3">
        <f t="shared" si="27"/>
        <v>8.8537225745098272E-2</v>
      </c>
      <c r="O37" s="6">
        <f t="shared" si="28"/>
        <v>11.29468414651973</v>
      </c>
      <c r="P37" s="3">
        <f t="shared" si="29"/>
        <v>8.8537225745098272E-2</v>
      </c>
      <c r="Q37" s="3">
        <f>IF(ISNUMBER(P37),SUMIF(A:A,A37,P:P),"")</f>
        <v>1</v>
      </c>
      <c r="R37" s="3">
        <f t="shared" si="30"/>
        <v>8.8537225745098272E-2</v>
      </c>
      <c r="S37" s="7">
        <f t="shared" si="31"/>
        <v>11.29468414651973</v>
      </c>
    </row>
    <row r="38" spans="1:19" x14ac:dyDescent="0.3">
      <c r="A38" s="1">
        <v>16</v>
      </c>
      <c r="B38" s="5">
        <v>0.69097222222222221</v>
      </c>
      <c r="C38" s="1" t="s">
        <v>50</v>
      </c>
      <c r="D38" s="1">
        <v>7</v>
      </c>
      <c r="E38" s="1">
        <v>14</v>
      </c>
      <c r="F38" s="1" t="s">
        <v>49</v>
      </c>
      <c r="G38" s="1">
        <v>43.77</v>
      </c>
      <c r="H38" s="1">
        <f>1+COUNTIFS(A:A,A38,G:G,"&gt;"&amp;G38)</f>
        <v>6</v>
      </c>
      <c r="I38" s="2">
        <f>AVERAGEIF(A:A,A38,G:G)</f>
        <v>58.475000000000001</v>
      </c>
      <c r="J38" s="2">
        <f t="shared" si="24"/>
        <v>-14.704999999999998</v>
      </c>
      <c r="K38" s="2">
        <f t="shared" si="25"/>
        <v>75.295000000000002</v>
      </c>
      <c r="L38" s="2">
        <f t="shared" si="26"/>
        <v>91.624618821843384</v>
      </c>
      <c r="M38" s="2">
        <f>SUMIF(A:A,A38,L:L)</f>
        <v>1535.8391459270806</v>
      </c>
      <c r="N38" s="3">
        <f t="shared" si="27"/>
        <v>5.9657692060281417E-2</v>
      </c>
      <c r="O38" s="6">
        <f t="shared" si="28"/>
        <v>16.762297793711916</v>
      </c>
      <c r="P38" s="3">
        <f t="shared" si="29"/>
        <v>5.9657692060281417E-2</v>
      </c>
      <c r="Q38" s="3">
        <f>IF(ISNUMBER(P38),SUMIF(A:A,A38,P:P),"")</f>
        <v>1</v>
      </c>
      <c r="R38" s="3">
        <f t="shared" si="30"/>
        <v>5.9657692060281417E-2</v>
      </c>
      <c r="S38" s="7">
        <f t="shared" si="31"/>
        <v>16.762297793711916</v>
      </c>
    </row>
  </sheetData>
  <autoFilter ref="A7:S19" xr:uid="{00000000-0009-0000-0000-000000000000}"/>
  <sortState xmlns:xlrd2="http://schemas.microsoft.com/office/spreadsheetml/2017/richdata2" ref="A8:T38">
    <sortCondition ref="B8:B38"/>
    <sortCondition ref="H8:H3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6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5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07072022 -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2022-07-06T22:52:34Z</cp:lastPrinted>
  <dcterms:created xsi:type="dcterms:W3CDTF">2016-03-11T05:58:01Z</dcterms:created>
  <dcterms:modified xsi:type="dcterms:W3CDTF">2022-07-06T22:56:34Z</dcterms:modified>
</cp:coreProperties>
</file>