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9_{D1940A53-AC69-42DC-B911-9F60DD9FFDE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10112022 - Pakenham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10112022 - Pakenham'!$A$7:$S$32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5" i="1" l="1"/>
  <c r="I55" i="1"/>
  <c r="J55" i="1" s="1"/>
  <c r="K55" i="1" s="1"/>
  <c r="L55" i="1" s="1"/>
  <c r="H67" i="1"/>
  <c r="I67" i="1"/>
  <c r="J67" i="1" s="1"/>
  <c r="K67" i="1" s="1"/>
  <c r="L67" i="1" s="1"/>
  <c r="H64" i="1"/>
  <c r="I64" i="1"/>
  <c r="J64" i="1" s="1"/>
  <c r="K64" i="1" s="1"/>
  <c r="L64" i="1" s="1"/>
  <c r="H65" i="1"/>
  <c r="I65" i="1"/>
  <c r="J65" i="1" s="1"/>
  <c r="K65" i="1" s="1"/>
  <c r="L65" i="1" s="1"/>
  <c r="H58" i="1"/>
  <c r="I58" i="1"/>
  <c r="J58" i="1" s="1"/>
  <c r="K58" i="1" s="1"/>
  <c r="L58" i="1" s="1"/>
  <c r="H57" i="1"/>
  <c r="I57" i="1"/>
  <c r="J57" i="1" s="1"/>
  <c r="K57" i="1" s="1"/>
  <c r="L57" i="1" s="1"/>
  <c r="H60" i="1"/>
  <c r="I60" i="1"/>
  <c r="J60" i="1" s="1"/>
  <c r="K60" i="1" s="1"/>
  <c r="L60" i="1" s="1"/>
  <c r="H61" i="1"/>
  <c r="I61" i="1"/>
  <c r="J61" i="1" s="1"/>
  <c r="K61" i="1" s="1"/>
  <c r="L61" i="1" s="1"/>
  <c r="H56" i="1"/>
  <c r="I56" i="1"/>
  <c r="J56" i="1" s="1"/>
  <c r="K56" i="1" s="1"/>
  <c r="L56" i="1" s="1"/>
  <c r="H54" i="1"/>
  <c r="I54" i="1"/>
  <c r="J54" i="1" s="1"/>
  <c r="K54" i="1" s="1"/>
  <c r="L54" i="1" s="1"/>
  <c r="H66" i="1"/>
  <c r="I66" i="1"/>
  <c r="J66" i="1" s="1"/>
  <c r="K66" i="1" s="1"/>
  <c r="L66" i="1" s="1"/>
  <c r="H59" i="1"/>
  <c r="I59" i="1"/>
  <c r="J59" i="1" s="1"/>
  <c r="K59" i="1" s="1"/>
  <c r="L59" i="1" s="1"/>
  <c r="H63" i="1"/>
  <c r="I63" i="1"/>
  <c r="J63" i="1" s="1"/>
  <c r="K63" i="1" s="1"/>
  <c r="L63" i="1" s="1"/>
  <c r="H62" i="1"/>
  <c r="I62" i="1"/>
  <c r="J62" i="1" s="1"/>
  <c r="K62" i="1" s="1"/>
  <c r="L62" i="1" s="1"/>
  <c r="H17" i="1"/>
  <c r="I17" i="1"/>
  <c r="J17" i="1" s="1"/>
  <c r="K17" i="1" s="1"/>
  <c r="L17" i="1" s="1"/>
  <c r="H9" i="1"/>
  <c r="I9" i="1"/>
  <c r="J9" i="1" s="1"/>
  <c r="K9" i="1" s="1"/>
  <c r="L9" i="1" s="1"/>
  <c r="H13" i="1"/>
  <c r="I13" i="1"/>
  <c r="J13" i="1" s="1"/>
  <c r="K13" i="1" s="1"/>
  <c r="L13" i="1" s="1"/>
  <c r="H12" i="1"/>
  <c r="I12" i="1"/>
  <c r="J12" i="1" s="1"/>
  <c r="K12" i="1" s="1"/>
  <c r="L12" i="1" s="1"/>
  <c r="H11" i="1"/>
  <c r="I11" i="1"/>
  <c r="J11" i="1" s="1"/>
  <c r="K11" i="1" s="1"/>
  <c r="L11" i="1" s="1"/>
  <c r="H14" i="1"/>
  <c r="I14" i="1"/>
  <c r="J14" i="1" s="1"/>
  <c r="K14" i="1" s="1"/>
  <c r="L14" i="1" s="1"/>
  <c r="H8" i="1"/>
  <c r="I8" i="1"/>
  <c r="J8" i="1" s="1"/>
  <c r="K8" i="1" s="1"/>
  <c r="L8" i="1" s="1"/>
  <c r="H16" i="1"/>
  <c r="I16" i="1"/>
  <c r="J16" i="1" s="1"/>
  <c r="K16" i="1" s="1"/>
  <c r="L16" i="1" s="1"/>
  <c r="H15" i="1"/>
  <c r="I15" i="1"/>
  <c r="J15" i="1" s="1"/>
  <c r="K15" i="1" s="1"/>
  <c r="L15" i="1" s="1"/>
  <c r="H10" i="1"/>
  <c r="I10" i="1"/>
  <c r="J10" i="1" s="1"/>
  <c r="K10" i="1" s="1"/>
  <c r="L10" i="1" s="1"/>
  <c r="H19" i="1"/>
  <c r="I19" i="1"/>
  <c r="J19" i="1" s="1"/>
  <c r="K19" i="1" s="1"/>
  <c r="L19" i="1" s="1"/>
  <c r="H18" i="1"/>
  <c r="I18" i="1"/>
  <c r="J18" i="1" s="1"/>
  <c r="K18" i="1" s="1"/>
  <c r="L18" i="1" s="1"/>
  <c r="H21" i="1"/>
  <c r="I21" i="1"/>
  <c r="J21" i="1" s="1"/>
  <c r="K21" i="1" s="1"/>
  <c r="L21" i="1" s="1"/>
  <c r="H23" i="1"/>
  <c r="I23" i="1"/>
  <c r="J23" i="1" s="1"/>
  <c r="K23" i="1" s="1"/>
  <c r="L23" i="1" s="1"/>
  <c r="H25" i="1"/>
  <c r="I25" i="1"/>
  <c r="J25" i="1" s="1"/>
  <c r="K25" i="1" s="1"/>
  <c r="L25" i="1" s="1"/>
  <c r="H22" i="1"/>
  <c r="I22" i="1"/>
  <c r="J22" i="1" s="1"/>
  <c r="K22" i="1" s="1"/>
  <c r="L22" i="1" s="1"/>
  <c r="H27" i="1"/>
  <c r="I27" i="1"/>
  <c r="J27" i="1" s="1"/>
  <c r="K27" i="1" s="1"/>
  <c r="L27" i="1" s="1"/>
  <c r="H24" i="1"/>
  <c r="I24" i="1"/>
  <c r="J24" i="1" s="1"/>
  <c r="K24" i="1" s="1"/>
  <c r="L24" i="1" s="1"/>
  <c r="H26" i="1"/>
  <c r="I26" i="1"/>
  <c r="J26" i="1" s="1"/>
  <c r="K26" i="1" s="1"/>
  <c r="L26" i="1" s="1"/>
  <c r="H31" i="1"/>
  <c r="I31" i="1"/>
  <c r="J31" i="1" s="1"/>
  <c r="K31" i="1" s="1"/>
  <c r="L31" i="1" s="1"/>
  <c r="H36" i="1"/>
  <c r="I36" i="1"/>
  <c r="J36" i="1" s="1"/>
  <c r="K36" i="1" s="1"/>
  <c r="L36" i="1" s="1"/>
  <c r="H29" i="1"/>
  <c r="I29" i="1"/>
  <c r="J29" i="1" s="1"/>
  <c r="K29" i="1" s="1"/>
  <c r="L29" i="1" s="1"/>
  <c r="H33" i="1"/>
  <c r="I33" i="1"/>
  <c r="J33" i="1" s="1"/>
  <c r="K33" i="1" s="1"/>
  <c r="L33" i="1" s="1"/>
  <c r="H37" i="1"/>
  <c r="I37" i="1"/>
  <c r="J37" i="1" s="1"/>
  <c r="K37" i="1" s="1"/>
  <c r="L37" i="1" s="1"/>
  <c r="H32" i="1"/>
  <c r="I32" i="1"/>
  <c r="J32" i="1" s="1"/>
  <c r="K32" i="1" s="1"/>
  <c r="L32" i="1" s="1"/>
  <c r="H35" i="1"/>
  <c r="I35" i="1"/>
  <c r="J35" i="1" s="1"/>
  <c r="K35" i="1" s="1"/>
  <c r="L35" i="1" s="1"/>
  <c r="H34" i="1"/>
  <c r="I34" i="1"/>
  <c r="J34" i="1" s="1"/>
  <c r="K34" i="1" s="1"/>
  <c r="L34" i="1" s="1"/>
  <c r="H30" i="1"/>
  <c r="I30" i="1"/>
  <c r="J30" i="1" s="1"/>
  <c r="K30" i="1" s="1"/>
  <c r="L30" i="1" s="1"/>
  <c r="H47" i="1"/>
  <c r="I47" i="1"/>
  <c r="J47" i="1" s="1"/>
  <c r="K47" i="1" s="1"/>
  <c r="L47" i="1" s="1"/>
  <c r="H52" i="1"/>
  <c r="I52" i="1"/>
  <c r="J52" i="1" s="1"/>
  <c r="K52" i="1" s="1"/>
  <c r="L52" i="1" s="1"/>
  <c r="H42" i="1"/>
  <c r="I42" i="1"/>
  <c r="J42" i="1" s="1"/>
  <c r="K42" i="1" s="1"/>
  <c r="L42" i="1" s="1"/>
  <c r="H39" i="1"/>
  <c r="I39" i="1"/>
  <c r="J39" i="1" s="1"/>
  <c r="K39" i="1" s="1"/>
  <c r="L39" i="1" s="1"/>
  <c r="H40" i="1"/>
  <c r="I40" i="1"/>
  <c r="J40" i="1" s="1"/>
  <c r="K40" i="1" s="1"/>
  <c r="L40" i="1" s="1"/>
  <c r="H49" i="1"/>
  <c r="I49" i="1"/>
  <c r="J49" i="1" s="1"/>
  <c r="K49" i="1" s="1"/>
  <c r="L49" i="1" s="1"/>
  <c r="H46" i="1"/>
  <c r="I46" i="1"/>
  <c r="J46" i="1" s="1"/>
  <c r="K46" i="1" s="1"/>
  <c r="L46" i="1" s="1"/>
  <c r="H41" i="1"/>
  <c r="I41" i="1"/>
  <c r="J41" i="1" s="1"/>
  <c r="K41" i="1" s="1"/>
  <c r="L41" i="1" s="1"/>
  <c r="H43" i="1"/>
  <c r="I43" i="1"/>
  <c r="J43" i="1" s="1"/>
  <c r="K43" i="1" s="1"/>
  <c r="L43" i="1" s="1"/>
  <c r="H45" i="1"/>
  <c r="I45" i="1"/>
  <c r="J45" i="1" s="1"/>
  <c r="K45" i="1" s="1"/>
  <c r="L45" i="1" s="1"/>
  <c r="H50" i="1"/>
  <c r="I50" i="1"/>
  <c r="J50" i="1" s="1"/>
  <c r="K50" i="1" s="1"/>
  <c r="L50" i="1" s="1"/>
  <c r="H44" i="1"/>
  <c r="I44" i="1"/>
  <c r="J44" i="1" s="1"/>
  <c r="K44" i="1" s="1"/>
  <c r="L44" i="1" s="1"/>
  <c r="H48" i="1"/>
  <c r="I48" i="1"/>
  <c r="J48" i="1" s="1"/>
  <c r="K48" i="1" s="1"/>
  <c r="L48" i="1" s="1"/>
  <c r="H51" i="1"/>
  <c r="I51" i="1"/>
  <c r="J51" i="1" s="1"/>
  <c r="K51" i="1" s="1"/>
  <c r="L51" i="1" s="1"/>
  <c r="M67" i="1" l="1"/>
  <c r="N67" i="1" s="1"/>
  <c r="O67" i="1" s="1"/>
  <c r="P67" i="1" s="1"/>
  <c r="M55" i="1"/>
  <c r="N55" i="1" s="1"/>
  <c r="O55" i="1" s="1"/>
  <c r="P55" i="1" s="1"/>
  <c r="M65" i="1"/>
  <c r="N65" i="1" s="1"/>
  <c r="O65" i="1" s="1"/>
  <c r="P65" i="1" s="1"/>
  <c r="M64" i="1"/>
  <c r="N64" i="1" s="1"/>
  <c r="O64" i="1" s="1"/>
  <c r="P64" i="1" s="1"/>
  <c r="M63" i="1"/>
  <c r="N63" i="1" s="1"/>
  <c r="O63" i="1" s="1"/>
  <c r="P63" i="1" s="1"/>
  <c r="M54" i="1"/>
  <c r="N54" i="1" s="1"/>
  <c r="O54" i="1" s="1"/>
  <c r="P54" i="1" s="1"/>
  <c r="M66" i="1"/>
  <c r="N66" i="1" s="1"/>
  <c r="O66" i="1" s="1"/>
  <c r="P66" i="1" s="1"/>
  <c r="M61" i="1"/>
  <c r="N61" i="1" s="1"/>
  <c r="O61" i="1" s="1"/>
  <c r="P61" i="1" s="1"/>
  <c r="M59" i="1"/>
  <c r="N59" i="1" s="1"/>
  <c r="O59" i="1" s="1"/>
  <c r="P59" i="1" s="1"/>
  <c r="M62" i="1"/>
  <c r="N62" i="1" s="1"/>
  <c r="O62" i="1" s="1"/>
  <c r="P62" i="1" s="1"/>
  <c r="M56" i="1"/>
  <c r="N56" i="1" s="1"/>
  <c r="O56" i="1" s="1"/>
  <c r="P56" i="1" s="1"/>
  <c r="M58" i="1"/>
  <c r="N58" i="1" s="1"/>
  <c r="O58" i="1" s="1"/>
  <c r="P58" i="1" s="1"/>
  <c r="M57" i="1"/>
  <c r="N57" i="1" s="1"/>
  <c r="O57" i="1" s="1"/>
  <c r="P57" i="1" s="1"/>
  <c r="M60" i="1"/>
  <c r="N60" i="1" s="1"/>
  <c r="O60" i="1" s="1"/>
  <c r="P60" i="1" s="1"/>
  <c r="M47" i="1"/>
  <c r="N47" i="1" s="1"/>
  <c r="O47" i="1" s="1"/>
  <c r="P47" i="1" s="1"/>
  <c r="M52" i="1"/>
  <c r="N52" i="1" s="1"/>
  <c r="O52" i="1" s="1"/>
  <c r="P52" i="1" s="1"/>
  <c r="M51" i="1"/>
  <c r="N51" i="1" s="1"/>
  <c r="O51" i="1" s="1"/>
  <c r="P51" i="1" s="1"/>
  <c r="M44" i="1"/>
  <c r="N44" i="1" s="1"/>
  <c r="O44" i="1" s="1"/>
  <c r="P44" i="1" s="1"/>
  <c r="M41" i="1"/>
  <c r="N41" i="1" s="1"/>
  <c r="O41" i="1" s="1"/>
  <c r="P41" i="1" s="1"/>
  <c r="M24" i="1"/>
  <c r="N24" i="1" s="1"/>
  <c r="O24" i="1" s="1"/>
  <c r="P24" i="1" s="1"/>
  <c r="M26" i="1"/>
  <c r="N26" i="1" s="1"/>
  <c r="O26" i="1" s="1"/>
  <c r="P26" i="1" s="1"/>
  <c r="M36" i="1"/>
  <c r="N36" i="1" s="1"/>
  <c r="O36" i="1" s="1"/>
  <c r="P36" i="1" s="1"/>
  <c r="M33" i="1"/>
  <c r="N33" i="1" s="1"/>
  <c r="O33" i="1" s="1"/>
  <c r="P33" i="1" s="1"/>
  <c r="M31" i="1"/>
  <c r="N31" i="1" s="1"/>
  <c r="O31" i="1" s="1"/>
  <c r="P31" i="1" s="1"/>
  <c r="M29" i="1"/>
  <c r="N29" i="1" s="1"/>
  <c r="O29" i="1" s="1"/>
  <c r="P29" i="1" s="1"/>
  <c r="M48" i="1"/>
  <c r="N48" i="1" s="1"/>
  <c r="O48" i="1" s="1"/>
  <c r="P48" i="1" s="1"/>
  <c r="M43" i="1"/>
  <c r="N43" i="1" s="1"/>
  <c r="O43" i="1" s="1"/>
  <c r="P43" i="1" s="1"/>
  <c r="M42" i="1"/>
  <c r="N42" i="1" s="1"/>
  <c r="O42" i="1" s="1"/>
  <c r="P42" i="1" s="1"/>
  <c r="M49" i="1"/>
  <c r="N49" i="1" s="1"/>
  <c r="O49" i="1" s="1"/>
  <c r="P49" i="1" s="1"/>
  <c r="M40" i="1"/>
  <c r="N40" i="1" s="1"/>
  <c r="O40" i="1" s="1"/>
  <c r="P40" i="1" s="1"/>
  <c r="M45" i="1"/>
  <c r="N45" i="1" s="1"/>
  <c r="O45" i="1" s="1"/>
  <c r="P45" i="1" s="1"/>
  <c r="M39" i="1"/>
  <c r="N39" i="1" s="1"/>
  <c r="O39" i="1" s="1"/>
  <c r="P39" i="1" s="1"/>
  <c r="M46" i="1"/>
  <c r="N46" i="1" s="1"/>
  <c r="O46" i="1" s="1"/>
  <c r="P46" i="1" s="1"/>
  <c r="M22" i="1"/>
  <c r="N22" i="1" s="1"/>
  <c r="O22" i="1" s="1"/>
  <c r="P22" i="1" s="1"/>
  <c r="M25" i="1"/>
  <c r="N25" i="1" s="1"/>
  <c r="O25" i="1" s="1"/>
  <c r="P25" i="1" s="1"/>
  <c r="M27" i="1"/>
  <c r="N27" i="1" s="1"/>
  <c r="O27" i="1" s="1"/>
  <c r="P27" i="1" s="1"/>
  <c r="M23" i="1"/>
  <c r="N23" i="1" s="1"/>
  <c r="O23" i="1" s="1"/>
  <c r="P23" i="1" s="1"/>
  <c r="M21" i="1"/>
  <c r="N21" i="1" s="1"/>
  <c r="O21" i="1" s="1"/>
  <c r="P21" i="1" s="1"/>
  <c r="M11" i="1"/>
  <c r="N11" i="1" s="1"/>
  <c r="O11" i="1" s="1"/>
  <c r="P11" i="1" s="1"/>
  <c r="M8" i="1"/>
  <c r="N8" i="1" s="1"/>
  <c r="O8" i="1" s="1"/>
  <c r="P8" i="1" s="1"/>
  <c r="M9" i="1"/>
  <c r="N9" i="1" s="1"/>
  <c r="O9" i="1" s="1"/>
  <c r="P9" i="1" s="1"/>
  <c r="M10" i="1"/>
  <c r="N10" i="1" s="1"/>
  <c r="O10" i="1" s="1"/>
  <c r="P10" i="1" s="1"/>
  <c r="M12" i="1"/>
  <c r="N12" i="1" s="1"/>
  <c r="O12" i="1" s="1"/>
  <c r="P12" i="1" s="1"/>
  <c r="M17" i="1"/>
  <c r="N17" i="1" s="1"/>
  <c r="O17" i="1" s="1"/>
  <c r="P17" i="1" s="1"/>
  <c r="M15" i="1"/>
  <c r="N15" i="1" s="1"/>
  <c r="O15" i="1" s="1"/>
  <c r="P15" i="1" s="1"/>
  <c r="M13" i="1"/>
  <c r="N13" i="1" s="1"/>
  <c r="O13" i="1" s="1"/>
  <c r="P13" i="1" s="1"/>
  <c r="M18" i="1"/>
  <c r="N18" i="1" s="1"/>
  <c r="O18" i="1" s="1"/>
  <c r="P18" i="1" s="1"/>
  <c r="M14" i="1"/>
  <c r="N14" i="1" s="1"/>
  <c r="O14" i="1" s="1"/>
  <c r="P14" i="1" s="1"/>
  <c r="M16" i="1"/>
  <c r="N16" i="1" s="1"/>
  <c r="O16" i="1" s="1"/>
  <c r="P16" i="1" s="1"/>
  <c r="M19" i="1"/>
  <c r="N19" i="1" s="1"/>
  <c r="O19" i="1" s="1"/>
  <c r="P19" i="1" s="1"/>
  <c r="M50" i="1"/>
  <c r="N50" i="1" s="1"/>
  <c r="O50" i="1" s="1"/>
  <c r="P50" i="1" s="1"/>
  <c r="M32" i="1"/>
  <c r="N32" i="1" s="1"/>
  <c r="O32" i="1" s="1"/>
  <c r="P32" i="1" s="1"/>
  <c r="M37" i="1"/>
  <c r="N37" i="1" s="1"/>
  <c r="O37" i="1" s="1"/>
  <c r="P37" i="1" s="1"/>
  <c r="M34" i="1"/>
  <c r="N34" i="1" s="1"/>
  <c r="O34" i="1" s="1"/>
  <c r="P34" i="1" s="1"/>
  <c r="M35" i="1"/>
  <c r="N35" i="1" s="1"/>
  <c r="O35" i="1" s="1"/>
  <c r="P35" i="1" s="1"/>
  <c r="M30" i="1"/>
  <c r="N30" i="1" s="1"/>
  <c r="O30" i="1" s="1"/>
  <c r="P30" i="1" s="1"/>
  <c r="Q64" i="1" l="1"/>
  <c r="R64" i="1" s="1"/>
  <c r="S64" i="1" s="1"/>
  <c r="Q67" i="1"/>
  <c r="R67" i="1" s="1"/>
  <c r="S67" i="1" s="1"/>
  <c r="Q55" i="1"/>
  <c r="R55" i="1" s="1"/>
  <c r="S55" i="1" s="1"/>
  <c r="Q65" i="1"/>
  <c r="R65" i="1" s="1"/>
  <c r="S65" i="1" s="1"/>
  <c r="Q54" i="1"/>
  <c r="R54" i="1" s="1"/>
  <c r="S54" i="1" s="1"/>
  <c r="Q62" i="1"/>
  <c r="R62" i="1" s="1"/>
  <c r="S62" i="1" s="1"/>
  <c r="Q61" i="1"/>
  <c r="R61" i="1" s="1"/>
  <c r="S61" i="1" s="1"/>
  <c r="Q57" i="1"/>
  <c r="R57" i="1" s="1"/>
  <c r="S57" i="1" s="1"/>
  <c r="Q60" i="1"/>
  <c r="R60" i="1" s="1"/>
  <c r="S60" i="1" s="1"/>
  <c r="Q59" i="1"/>
  <c r="R59" i="1" s="1"/>
  <c r="S59" i="1" s="1"/>
  <c r="Q66" i="1"/>
  <c r="R66" i="1" s="1"/>
  <c r="S66" i="1" s="1"/>
  <c r="Q56" i="1"/>
  <c r="R56" i="1" s="1"/>
  <c r="S56" i="1" s="1"/>
  <c r="Q63" i="1"/>
  <c r="R63" i="1" s="1"/>
  <c r="S63" i="1" s="1"/>
  <c r="Q58" i="1"/>
  <c r="R58" i="1" s="1"/>
  <c r="S58" i="1" s="1"/>
  <c r="Q17" i="1"/>
  <c r="R17" i="1" s="1"/>
  <c r="S17" i="1" s="1"/>
  <c r="Q16" i="1"/>
  <c r="R16" i="1" s="1"/>
  <c r="S16" i="1" s="1"/>
  <c r="Q8" i="1"/>
  <c r="R8" i="1" s="1"/>
  <c r="S8" i="1" s="1"/>
  <c r="Q46" i="1"/>
  <c r="R46" i="1" s="1"/>
  <c r="S46" i="1" s="1"/>
  <c r="Q45" i="1"/>
  <c r="R45" i="1" s="1"/>
  <c r="S45" i="1" s="1"/>
  <c r="Q14" i="1"/>
  <c r="R14" i="1" s="1"/>
  <c r="S14" i="1" s="1"/>
  <c r="Q35" i="1"/>
  <c r="R35" i="1" s="1"/>
  <c r="S35" i="1" s="1"/>
  <c r="Q29" i="1"/>
  <c r="R29" i="1" s="1"/>
  <c r="S29" i="1" s="1"/>
  <c r="Q18" i="1"/>
  <c r="R18" i="1" s="1"/>
  <c r="S18" i="1" s="1"/>
  <c r="Q13" i="1"/>
  <c r="R13" i="1" s="1"/>
  <c r="S13" i="1" s="1"/>
  <c r="Q34" i="1"/>
  <c r="R34" i="1" s="1"/>
  <c r="S34" i="1" s="1"/>
  <c r="Q31" i="1"/>
  <c r="R31" i="1" s="1"/>
  <c r="S31" i="1" s="1"/>
  <c r="Q37" i="1"/>
  <c r="R37" i="1" s="1"/>
  <c r="S37" i="1" s="1"/>
  <c r="Q36" i="1"/>
  <c r="R36" i="1" s="1"/>
  <c r="S36" i="1" s="1"/>
  <c r="Q33" i="1"/>
  <c r="R33" i="1" s="1"/>
  <c r="S33" i="1" s="1"/>
  <c r="Q19" i="1"/>
  <c r="R19" i="1" s="1"/>
  <c r="S19" i="1" s="1"/>
  <c r="Q26" i="1"/>
  <c r="R26" i="1" s="1"/>
  <c r="S26" i="1" s="1"/>
  <c r="Q50" i="1"/>
  <c r="R50" i="1" s="1"/>
  <c r="S50" i="1" s="1"/>
  <c r="Q22" i="1"/>
  <c r="R22" i="1" s="1"/>
  <c r="S22" i="1" s="1"/>
  <c r="Q24" i="1"/>
  <c r="R24" i="1" s="1"/>
  <c r="S24" i="1" s="1"/>
  <c r="Q41" i="1"/>
  <c r="R41" i="1" s="1"/>
  <c r="S41" i="1" s="1"/>
  <c r="Q25" i="1"/>
  <c r="R25" i="1" s="1"/>
  <c r="S25" i="1" s="1"/>
  <c r="Q39" i="1"/>
  <c r="R39" i="1" s="1"/>
  <c r="S39" i="1" s="1"/>
  <c r="Q51" i="1"/>
  <c r="R51" i="1" s="1"/>
  <c r="S51" i="1" s="1"/>
  <c r="Q49" i="1"/>
  <c r="R49" i="1" s="1"/>
  <c r="S49" i="1" s="1"/>
  <c r="Q9" i="1"/>
  <c r="R9" i="1" s="1"/>
  <c r="S9" i="1" s="1"/>
  <c r="Q42" i="1"/>
  <c r="R42" i="1" s="1"/>
  <c r="S42" i="1" s="1"/>
  <c r="Q52" i="1"/>
  <c r="R52" i="1" s="1"/>
  <c r="S52" i="1" s="1"/>
  <c r="Q10" i="1"/>
  <c r="R10" i="1" s="1"/>
  <c r="S10" i="1" s="1"/>
  <c r="Q43" i="1"/>
  <c r="R43" i="1" s="1"/>
  <c r="S43" i="1" s="1"/>
  <c r="Q21" i="1"/>
  <c r="R21" i="1" s="1"/>
  <c r="S21" i="1" s="1"/>
  <c r="Q27" i="1"/>
  <c r="R27" i="1" s="1"/>
  <c r="S27" i="1" s="1"/>
  <c r="Q23" i="1"/>
  <c r="R23" i="1" s="1"/>
  <c r="S23" i="1" s="1"/>
  <c r="Q11" i="1"/>
  <c r="R11" i="1" s="1"/>
  <c r="S11" i="1" s="1"/>
  <c r="Q44" i="1"/>
  <c r="R44" i="1" s="1"/>
  <c r="S44" i="1" s="1"/>
  <c r="Q12" i="1"/>
  <c r="R12" i="1" s="1"/>
  <c r="S12" i="1" s="1"/>
  <c r="Q32" i="1"/>
  <c r="R32" i="1" s="1"/>
  <c r="S32" i="1" s="1"/>
  <c r="Q30" i="1"/>
  <c r="R30" i="1" s="1"/>
  <c r="S30" i="1" s="1"/>
  <c r="Q15" i="1"/>
  <c r="R15" i="1" s="1"/>
  <c r="S15" i="1" s="1"/>
  <c r="Q47" i="1"/>
  <c r="R47" i="1" s="1"/>
  <c r="S47" i="1" s="1"/>
  <c r="Q48" i="1"/>
  <c r="R48" i="1" s="1"/>
  <c r="S48" i="1" s="1"/>
  <c r="Q40" i="1"/>
  <c r="R40" i="1" s="1"/>
  <c r="S40" i="1" s="1"/>
</calcChain>
</file>

<file path=xl/sharedStrings.xml><?xml version="1.0" encoding="utf-8"?>
<sst xmlns="http://schemas.openxmlformats.org/spreadsheetml/2006/main" count="131" uniqueCount="76">
  <si>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</si>
  <si>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</si>
  <si>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</si>
  <si>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</si>
  <si>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</si>
  <si>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</si>
  <si>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</si>
  <si>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</si>
  <si>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</si>
  <si>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</si>
  <si>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</si>
  <si>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</si>
  <si>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</si>
  <si>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</si>
  <si>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</si>
  <si>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</si>
  <si>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</si>
  <si>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</si>
  <si>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</si>
  <si>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 xml:space="preserve">Redsnap             </t>
  </si>
  <si>
    <t>Pakenham</t>
  </si>
  <si>
    <t xml:space="preserve">Down The Barrel     </t>
  </si>
  <si>
    <t xml:space="preserve">Emerald Jack        </t>
  </si>
  <si>
    <t xml:space="preserve">Shootthelightsout   </t>
  </si>
  <si>
    <t xml:space="preserve">Toronova            </t>
  </si>
  <si>
    <t xml:space="preserve">Vancouver Bay       </t>
  </si>
  <si>
    <t xml:space="preserve">Arathorn            </t>
  </si>
  <si>
    <t xml:space="preserve">Moetman             </t>
  </si>
  <si>
    <t xml:space="preserve">Belle Tycoon        </t>
  </si>
  <si>
    <t xml:space="preserve">Conspiring          </t>
  </si>
  <si>
    <t xml:space="preserve">Di Di Mau           </t>
  </si>
  <si>
    <t xml:space="preserve">Russian Rhapsody    </t>
  </si>
  <si>
    <t xml:space="preserve">Say An Ave          </t>
  </si>
  <si>
    <t xml:space="preserve">Corkscrew           </t>
  </si>
  <si>
    <t xml:space="preserve">Show Some Decorum   </t>
  </si>
  <si>
    <t xml:space="preserve">Hes Xceptional      </t>
  </si>
  <si>
    <t xml:space="preserve">Outback Action      </t>
  </si>
  <si>
    <t xml:space="preserve">Address Melbourne   </t>
  </si>
  <si>
    <t xml:space="preserve">Merlins Charm       </t>
  </si>
  <si>
    <t xml:space="preserve">Way To Go Paula     </t>
  </si>
  <si>
    <t xml:space="preserve">Cadboll             </t>
  </si>
  <si>
    <t xml:space="preserve">Harbouring          </t>
  </si>
  <si>
    <t xml:space="preserve">Abaddon             </t>
  </si>
  <si>
    <t xml:space="preserve">Continuance         </t>
  </si>
  <si>
    <t xml:space="preserve">Maldestro           </t>
  </si>
  <si>
    <t xml:space="preserve">Shevrolet           </t>
  </si>
  <si>
    <t xml:space="preserve">Mutinous            </t>
  </si>
  <si>
    <t xml:space="preserve">Charming Di         </t>
  </si>
  <si>
    <t xml:space="preserve">Able Reign          </t>
  </si>
  <si>
    <t xml:space="preserve">Jayrod Too          </t>
  </si>
  <si>
    <t xml:space="preserve">Jenkins             </t>
  </si>
  <si>
    <t xml:space="preserve">True Grit           </t>
  </si>
  <si>
    <t xml:space="preserve">Whos Your Papy      </t>
  </si>
  <si>
    <t xml:space="preserve">Brooklyn Boss       </t>
  </si>
  <si>
    <t xml:space="preserve">The Moors           </t>
  </si>
  <si>
    <t xml:space="preserve">Hollywood Park      </t>
  </si>
  <si>
    <t xml:space="preserve">So Unusual          </t>
  </si>
  <si>
    <t xml:space="preserve">Blackcomb           </t>
  </si>
  <si>
    <t xml:space="preserve">Nossenko            </t>
  </si>
  <si>
    <t xml:space="preserve">Always On My Mind   </t>
  </si>
  <si>
    <t xml:space="preserve">Korobeiniki         </t>
  </si>
  <si>
    <t xml:space="preserve">Vitesse Breeze      </t>
  </si>
  <si>
    <t xml:space="preserve">Horace              </t>
  </si>
  <si>
    <t xml:space="preserve">Inordinate          </t>
  </si>
  <si>
    <t xml:space="preserve">Magic Drum          </t>
  </si>
  <si>
    <t xml:space="preserve">Stelvio             </t>
  </si>
  <si>
    <t xml:space="preserve">Celsius Star        </t>
  </si>
  <si>
    <t xml:space="preserve">Barclays Bank       </t>
  </si>
  <si>
    <t xml:space="preserve">Miss Cabaret        </t>
  </si>
  <si>
    <t xml:space="preserve">The Real Thing      </t>
  </si>
  <si>
    <t xml:space="preserve">Lovie May           </t>
  </si>
  <si>
    <t xml:space="preserve">Native Tongue       </t>
  </si>
  <si>
    <t xml:space="preserve">Caste               </t>
  </si>
  <si>
    <t xml:space="preserve">Dodgy One           </t>
  </si>
  <si>
    <t xml:space="preserve">Savannahlander      </t>
  </si>
  <si>
    <t xml:space="preserve">Dayan Star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</si>
</sst>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championbets.com.au/bet/mz8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30480</xdr:colOff>
      <xdr:row>6</xdr:row>
      <xdr:rowOff>7064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C579CB-8626-7D36-DD3D-A2144E131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35140" cy="11043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7:S67"/>
  <sheetViews>
    <sheetView tabSelected="1" topLeftCell="B1" zoomScaleNormal="100" workbookViewId="0">
      <pane ySplit="7" topLeftCell="A38" activePane="bottomLeft" state="frozen"/>
      <selection activeCell="B1" sqref="B1"/>
      <selection pane="bottomLeft" activeCell="T40" sqref="T40"/>
    </sheetView>
  </sheetViews>
  <sheetFormatPr defaultColWidth="8.88671875" defaultRowHeight="14.4" x14ac:dyDescent="0.3"/>
  <cols>
    <col min="1" max="1" width="10.33203125" style="9" hidden="1" customWidth="1"/>
    <col min="2" max="2" width="8.44140625" style="9" bestFit="1" customWidth="1"/>
    <col min="3" max="3" width="17.33203125" style="9" bestFit="1" customWidth="1"/>
    <col min="4" max="4" width="6.44140625" style="9" bestFit="1" customWidth="1"/>
    <col min="5" max="5" width="6.33203125" style="9" bestFit="1" customWidth="1"/>
    <col min="6" max="6" width="25.33203125" style="9" bestFit="1" customWidth="1"/>
    <col min="7" max="7" width="13" style="10" customWidth="1"/>
    <col min="8" max="8" width="8" style="10" bestFit="1" customWidth="1"/>
    <col min="9" max="9" width="10.88671875" style="10" hidden="1" customWidth="1"/>
    <col min="10" max="10" width="9.44140625" style="10" hidden="1" customWidth="1"/>
    <col min="11" max="11" width="14" style="10" hidden="1" customWidth="1"/>
    <col min="12" max="13" width="7.44140625" style="10" hidden="1" customWidth="1"/>
    <col min="14" max="14" width="8.4414062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14.33203125" style="12" bestFit="1" customWidth="1"/>
    <col min="20" max="16384" width="8.88671875" style="8"/>
  </cols>
  <sheetData>
    <row r="7" spans="1:19" s="4" customFormat="1" x14ac:dyDescent="0.3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  <c r="N7" s="3" t="s">
        <v>13</v>
      </c>
      <c r="O7" s="2" t="s">
        <v>14</v>
      </c>
      <c r="P7" s="2" t="s">
        <v>15</v>
      </c>
      <c r="Q7" s="2" t="s">
        <v>16</v>
      </c>
      <c r="R7" s="2" t="s">
        <v>17</v>
      </c>
      <c r="S7" s="1" t="s">
        <v>18</v>
      </c>
    </row>
    <row r="8" spans="1:19" x14ac:dyDescent="0.3">
      <c r="A8" s="1">
        <v>5</v>
      </c>
      <c r="B8" s="5">
        <v>0.60416666666666663</v>
      </c>
      <c r="C8" s="1" t="s">
        <v>20</v>
      </c>
      <c r="D8" s="1">
        <v>3</v>
      </c>
      <c r="E8" s="1">
        <v>9</v>
      </c>
      <c r="F8" s="1" t="s">
        <v>27</v>
      </c>
      <c r="G8" s="1">
        <v>71.209999999999994</v>
      </c>
      <c r="H8" s="1">
        <f>1+COUNTIFS(A:A,A8,G:G,"&gt;"&amp;G8)</f>
        <v>1</v>
      </c>
      <c r="I8" s="2">
        <f>AVERAGEIF(A:A,A8,G:G)</f>
        <v>46.691666666666663</v>
      </c>
      <c r="J8" s="2">
        <f t="shared" ref="J8:J22" si="0">G8-I8</f>
        <v>24.518333333333331</v>
      </c>
      <c r="K8" s="2">
        <f t="shared" ref="K8:K22" si="1">90+J8</f>
        <v>114.51833333333333</v>
      </c>
      <c r="L8" s="2">
        <f t="shared" ref="L8:L22" si="2">EXP(0.06*K8)</f>
        <v>964.00839203196131</v>
      </c>
      <c r="M8" s="2">
        <f>SUMIF(A:A,A8,L:L)</f>
        <v>3799.4262059411699</v>
      </c>
      <c r="N8" s="3">
        <f t="shared" ref="N8:N22" si="3">L8/M8</f>
        <v>0.25372473099346937</v>
      </c>
      <c r="O8" s="6">
        <f t="shared" ref="O8:O22" si="4">1/N8</f>
        <v>3.9412791811206573</v>
      </c>
      <c r="P8" s="3">
        <f t="shared" ref="P8:P22" si="5">IF(O8&gt;21,"",N8)</f>
        <v>0.25372473099346937</v>
      </c>
      <c r="Q8" s="3">
        <f>IF(ISNUMBER(P8),SUMIF(A:A,A8,P:P),"")</f>
        <v>0.906144704966517</v>
      </c>
      <c r="R8" s="3">
        <f t="shared" ref="R8:R22" si="6">IFERROR(P8*(1/Q8),"")</f>
        <v>0.28000465003307035</v>
      </c>
      <c r="S8" s="7">
        <f t="shared" ref="S8:S22" si="7">IFERROR(1/R8,"")</f>
        <v>3.5713692607672538</v>
      </c>
    </row>
    <row r="9" spans="1:19" x14ac:dyDescent="0.3">
      <c r="A9" s="1">
        <v>5</v>
      </c>
      <c r="B9" s="5">
        <v>0.60416666666666663</v>
      </c>
      <c r="C9" s="1" t="s">
        <v>20</v>
      </c>
      <c r="D9" s="1">
        <v>3</v>
      </c>
      <c r="E9" s="1">
        <v>2</v>
      </c>
      <c r="F9" s="1" t="s">
        <v>22</v>
      </c>
      <c r="G9" s="1">
        <v>65.239999999999995</v>
      </c>
      <c r="H9" s="1">
        <f>1+COUNTIFS(A:A,A9,G:G,"&gt;"&amp;G9)</f>
        <v>2</v>
      </c>
      <c r="I9" s="2">
        <f>AVERAGEIF(A:A,A9,G:G)</f>
        <v>46.691666666666663</v>
      </c>
      <c r="J9" s="2">
        <f t="shared" si="0"/>
        <v>18.548333333333332</v>
      </c>
      <c r="K9" s="2">
        <f t="shared" si="1"/>
        <v>108.54833333333333</v>
      </c>
      <c r="L9" s="2">
        <f t="shared" si="2"/>
        <v>673.77754196503713</v>
      </c>
      <c r="M9" s="2">
        <f>SUMIF(A:A,A9,L:L)</f>
        <v>3799.4262059411699</v>
      </c>
      <c r="N9" s="3">
        <f t="shared" si="3"/>
        <v>0.17733665702243406</v>
      </c>
      <c r="O9" s="6">
        <f t="shared" si="4"/>
        <v>5.6389920549449313</v>
      </c>
      <c r="P9" s="3">
        <f t="shared" si="5"/>
        <v>0.17733665702243406</v>
      </c>
      <c r="Q9" s="3">
        <f>IF(ISNUMBER(P9),SUMIF(A:A,A9,P:P),"")</f>
        <v>0.906144704966517</v>
      </c>
      <c r="R9" s="3">
        <f t="shared" si="6"/>
        <v>0.19570456688701485</v>
      </c>
      <c r="S9" s="7">
        <f t="shared" si="7"/>
        <v>5.1097427919366085</v>
      </c>
    </row>
    <row r="10" spans="1:19" x14ac:dyDescent="0.3">
      <c r="A10" s="1">
        <v>5</v>
      </c>
      <c r="B10" s="5">
        <v>0.60416666666666663</v>
      </c>
      <c r="C10" s="1" t="s">
        <v>20</v>
      </c>
      <c r="D10" s="1">
        <v>3</v>
      </c>
      <c r="E10" s="1">
        <v>12</v>
      </c>
      <c r="F10" s="1" t="s">
        <v>30</v>
      </c>
      <c r="G10" s="1">
        <v>57.12</v>
      </c>
      <c r="H10" s="1">
        <f>1+COUNTIFS(A:A,A10,G:G,"&gt;"&amp;G10)</f>
        <v>3</v>
      </c>
      <c r="I10" s="2">
        <f>AVERAGEIF(A:A,A10,G:G)</f>
        <v>46.691666666666663</v>
      </c>
      <c r="J10" s="2">
        <f t="shared" si="0"/>
        <v>10.428333333333335</v>
      </c>
      <c r="K10" s="2">
        <f t="shared" si="1"/>
        <v>100.42833333333334</v>
      </c>
      <c r="L10" s="2">
        <f t="shared" si="2"/>
        <v>413.9312925382979</v>
      </c>
      <c r="M10" s="2">
        <f>SUMIF(A:A,A10,L:L)</f>
        <v>3799.4262059411699</v>
      </c>
      <c r="N10" s="3">
        <f t="shared" si="3"/>
        <v>0.10894573814620553</v>
      </c>
      <c r="O10" s="6">
        <f t="shared" si="4"/>
        <v>9.1788813129890112</v>
      </c>
      <c r="P10" s="3">
        <f t="shared" si="5"/>
        <v>0.10894573814620553</v>
      </c>
      <c r="Q10" s="3">
        <f>IF(ISNUMBER(P10),SUMIF(A:A,A10,P:P),"")</f>
        <v>0.906144704966517</v>
      </c>
      <c r="R10" s="3">
        <f t="shared" si="6"/>
        <v>0.1202299561527882</v>
      </c>
      <c r="S10" s="7">
        <f t="shared" si="7"/>
        <v>8.3173946992811025</v>
      </c>
    </row>
    <row r="11" spans="1:19" x14ac:dyDescent="0.3">
      <c r="A11" s="1">
        <v>5</v>
      </c>
      <c r="B11" s="5">
        <v>0.60416666666666663</v>
      </c>
      <c r="C11" s="1" t="s">
        <v>20</v>
      </c>
      <c r="D11" s="1">
        <v>3</v>
      </c>
      <c r="E11" s="1">
        <v>6</v>
      </c>
      <c r="F11" s="1" t="s">
        <v>25</v>
      </c>
      <c r="G11" s="1">
        <v>57.02</v>
      </c>
      <c r="H11" s="1">
        <f>1+COUNTIFS(A:A,A11,G:G,"&gt;"&amp;G11)</f>
        <v>4</v>
      </c>
      <c r="I11" s="2">
        <f>AVERAGEIF(A:A,A11,G:G)</f>
        <v>46.691666666666663</v>
      </c>
      <c r="J11" s="2">
        <f t="shared" si="0"/>
        <v>10.32833333333334</v>
      </c>
      <c r="K11" s="2">
        <f t="shared" si="1"/>
        <v>100.32833333333335</v>
      </c>
      <c r="L11" s="2">
        <f t="shared" si="2"/>
        <v>411.4551406671327</v>
      </c>
      <c r="M11" s="2">
        <f>SUMIF(A:A,A11,L:L)</f>
        <v>3799.4262059411699</v>
      </c>
      <c r="N11" s="3">
        <f t="shared" si="3"/>
        <v>0.10829402082444436</v>
      </c>
      <c r="O11" s="6">
        <f t="shared" si="4"/>
        <v>9.234120151666561</v>
      </c>
      <c r="P11" s="3">
        <f t="shared" si="5"/>
        <v>0.10829402082444436</v>
      </c>
      <c r="Q11" s="3">
        <f>IF(ISNUMBER(P11),SUMIF(A:A,A11,P:P),"")</f>
        <v>0.906144704966517</v>
      </c>
      <c r="R11" s="3">
        <f t="shared" si="6"/>
        <v>0.11951073623328842</v>
      </c>
      <c r="S11" s="7">
        <f t="shared" si="7"/>
        <v>8.3674490804572645</v>
      </c>
    </row>
    <row r="12" spans="1:19" x14ac:dyDescent="0.3">
      <c r="A12" s="1">
        <v>5</v>
      </c>
      <c r="B12" s="5">
        <v>0.60416666666666663</v>
      </c>
      <c r="C12" s="1" t="s">
        <v>20</v>
      </c>
      <c r="D12" s="1">
        <v>3</v>
      </c>
      <c r="E12" s="1">
        <v>5</v>
      </c>
      <c r="F12" s="1" t="s">
        <v>24</v>
      </c>
      <c r="G12" s="1">
        <v>54.72</v>
      </c>
      <c r="H12" s="1">
        <f>1+COUNTIFS(A:A,A12,G:G,"&gt;"&amp;G12)</f>
        <v>5</v>
      </c>
      <c r="I12" s="2">
        <f>AVERAGEIF(A:A,A12,G:G)</f>
        <v>46.691666666666663</v>
      </c>
      <c r="J12" s="2">
        <f t="shared" si="0"/>
        <v>8.028333333333336</v>
      </c>
      <c r="K12" s="2">
        <f t="shared" si="1"/>
        <v>98.028333333333336</v>
      </c>
      <c r="L12" s="2">
        <f t="shared" si="2"/>
        <v>358.41803474722275</v>
      </c>
      <c r="M12" s="2">
        <f>SUMIF(A:A,A12,L:L)</f>
        <v>3799.4262059411699</v>
      </c>
      <c r="N12" s="3">
        <f t="shared" si="3"/>
        <v>9.4334779864065729E-2</v>
      </c>
      <c r="O12" s="6">
        <f t="shared" si="4"/>
        <v>10.600544162407303</v>
      </c>
      <c r="P12" s="3">
        <f t="shared" si="5"/>
        <v>9.4334779864065729E-2</v>
      </c>
      <c r="Q12" s="3">
        <f>IF(ISNUMBER(P12),SUMIF(A:A,A12,P:P),"")</f>
        <v>0.906144704966517</v>
      </c>
      <c r="R12" s="3">
        <f t="shared" si="6"/>
        <v>0.10410564598239472</v>
      </c>
      <c r="S12" s="7">
        <f t="shared" si="7"/>
        <v>9.6056269625291009</v>
      </c>
    </row>
    <row r="13" spans="1:19" x14ac:dyDescent="0.3">
      <c r="A13" s="1">
        <v>5</v>
      </c>
      <c r="B13" s="5">
        <v>0.60416666666666663</v>
      </c>
      <c r="C13" s="1" t="s">
        <v>20</v>
      </c>
      <c r="D13" s="1">
        <v>3</v>
      </c>
      <c r="E13" s="1">
        <v>4</v>
      </c>
      <c r="F13" s="1" t="s">
        <v>23</v>
      </c>
      <c r="G13" s="1">
        <v>48.27</v>
      </c>
      <c r="H13" s="1">
        <f>1+COUNTIFS(A:A,A13,G:G,"&gt;"&amp;G13)</f>
        <v>6</v>
      </c>
      <c r="I13" s="2">
        <f>AVERAGEIF(A:A,A13,G:G)</f>
        <v>46.691666666666663</v>
      </c>
      <c r="J13" s="2">
        <f t="shared" si="0"/>
        <v>1.5783333333333402</v>
      </c>
      <c r="K13" s="2">
        <f t="shared" si="1"/>
        <v>91.578333333333347</v>
      </c>
      <c r="L13" s="2">
        <f t="shared" si="2"/>
        <v>243.39849565794495</v>
      </c>
      <c r="M13" s="2">
        <f>SUMIF(A:A,A13,L:L)</f>
        <v>3799.4262059411699</v>
      </c>
      <c r="N13" s="3">
        <f t="shared" si="3"/>
        <v>6.4061908947551677E-2</v>
      </c>
      <c r="O13" s="6">
        <f t="shared" si="4"/>
        <v>15.609900117380409</v>
      </c>
      <c r="P13" s="3">
        <f t="shared" si="5"/>
        <v>6.4061908947551677E-2</v>
      </c>
      <c r="Q13" s="3">
        <f>IF(ISNUMBER(P13),SUMIF(A:A,A13,P:P),"")</f>
        <v>0.906144704966517</v>
      </c>
      <c r="R13" s="3">
        <f t="shared" si="6"/>
        <v>7.0697217118229294E-2</v>
      </c>
      <c r="S13" s="7">
        <f t="shared" si="7"/>
        <v>14.144828336420469</v>
      </c>
    </row>
    <row r="14" spans="1:19" x14ac:dyDescent="0.3">
      <c r="A14" s="1">
        <v>5</v>
      </c>
      <c r="B14" s="5">
        <v>0.60416666666666663</v>
      </c>
      <c r="C14" s="1" t="s">
        <v>20</v>
      </c>
      <c r="D14" s="1">
        <v>3</v>
      </c>
      <c r="E14" s="1">
        <v>7</v>
      </c>
      <c r="F14" s="1" t="s">
        <v>26</v>
      </c>
      <c r="G14" s="1">
        <v>44.31</v>
      </c>
      <c r="H14" s="1">
        <f>1+COUNTIFS(A:A,A14,G:G,"&gt;"&amp;G14)</f>
        <v>7</v>
      </c>
      <c r="I14" s="2">
        <f>AVERAGEIF(A:A,A14,G:G)</f>
        <v>46.691666666666663</v>
      </c>
      <c r="J14" s="2">
        <f t="shared" si="0"/>
        <v>-2.3816666666666606</v>
      </c>
      <c r="K14" s="2">
        <f t="shared" si="1"/>
        <v>87.618333333333339</v>
      </c>
      <c r="L14" s="2">
        <f t="shared" si="2"/>
        <v>191.92410357531634</v>
      </c>
      <c r="M14" s="2">
        <f>SUMIF(A:A,A14,L:L)</f>
        <v>3799.4262059411699</v>
      </c>
      <c r="N14" s="3">
        <f t="shared" si="3"/>
        <v>5.0513970576716097E-2</v>
      </c>
      <c r="O14" s="6">
        <f t="shared" si="4"/>
        <v>19.796503592630668</v>
      </c>
      <c r="P14" s="3">
        <f t="shared" si="5"/>
        <v>5.0513970576716097E-2</v>
      </c>
      <c r="Q14" s="3">
        <f>IF(ISNUMBER(P14),SUMIF(A:A,A14,P:P),"")</f>
        <v>0.906144704966517</v>
      </c>
      <c r="R14" s="3">
        <f t="shared" si="6"/>
        <v>5.5746030738636432E-2</v>
      </c>
      <c r="S14" s="7">
        <f t="shared" si="7"/>
        <v>17.93849690731291</v>
      </c>
    </row>
    <row r="15" spans="1:19" x14ac:dyDescent="0.3">
      <c r="A15" s="1">
        <v>5</v>
      </c>
      <c r="B15" s="5">
        <v>0.60416666666666663</v>
      </c>
      <c r="C15" s="1" t="s">
        <v>20</v>
      </c>
      <c r="D15" s="1">
        <v>3</v>
      </c>
      <c r="E15" s="1">
        <v>11</v>
      </c>
      <c r="F15" s="1" t="s">
        <v>29</v>
      </c>
      <c r="G15" s="1">
        <v>43.78</v>
      </c>
      <c r="H15" s="1">
        <f>1+COUNTIFS(A:A,A15,G:G,"&gt;"&amp;G15)</f>
        <v>8</v>
      </c>
      <c r="I15" s="2">
        <f>AVERAGEIF(A:A,A15,G:G)</f>
        <v>46.691666666666663</v>
      </c>
      <c r="J15" s="2">
        <f t="shared" si="0"/>
        <v>-2.9116666666666617</v>
      </c>
      <c r="K15" s="2">
        <f t="shared" si="1"/>
        <v>87.088333333333338</v>
      </c>
      <c r="L15" s="2">
        <f t="shared" si="2"/>
        <v>185.91693724170091</v>
      </c>
      <c r="M15" s="2">
        <f>SUMIF(A:A,A15,L:L)</f>
        <v>3799.4262059411699</v>
      </c>
      <c r="N15" s="3">
        <f t="shared" si="3"/>
        <v>4.8932898591630032E-2</v>
      </c>
      <c r="O15" s="6">
        <f t="shared" si="4"/>
        <v>20.436148864703672</v>
      </c>
      <c r="P15" s="3">
        <f t="shared" si="5"/>
        <v>4.8932898591630032E-2</v>
      </c>
      <c r="Q15" s="3">
        <f>IF(ISNUMBER(P15),SUMIF(A:A,A15,P:P),"")</f>
        <v>0.906144704966517</v>
      </c>
      <c r="R15" s="3">
        <f t="shared" si="6"/>
        <v>5.4001196854577611E-2</v>
      </c>
      <c r="S15" s="7">
        <f t="shared" si="7"/>
        <v>18.518108083658728</v>
      </c>
    </row>
    <row r="16" spans="1:19" x14ac:dyDescent="0.3">
      <c r="A16" s="1">
        <v>5</v>
      </c>
      <c r="B16" s="5">
        <v>0.60416666666666663</v>
      </c>
      <c r="C16" s="1" t="s">
        <v>20</v>
      </c>
      <c r="D16" s="1">
        <v>3</v>
      </c>
      <c r="E16" s="1">
        <v>10</v>
      </c>
      <c r="F16" s="1" t="s">
        <v>28</v>
      </c>
      <c r="G16" s="1">
        <v>41.4</v>
      </c>
      <c r="H16" s="1">
        <f>1+COUNTIFS(A:A,A16,G:G,"&gt;"&amp;G16)</f>
        <v>9</v>
      </c>
      <c r="I16" s="2">
        <f>AVERAGEIF(A:A,A16,G:G)</f>
        <v>46.691666666666663</v>
      </c>
      <c r="J16" s="2">
        <f t="shared" si="0"/>
        <v>-5.2916666666666643</v>
      </c>
      <c r="K16" s="2">
        <f t="shared" si="1"/>
        <v>84.708333333333343</v>
      </c>
      <c r="L16" s="2">
        <f t="shared" si="2"/>
        <v>161.17649390629791</v>
      </c>
      <c r="M16" s="2">
        <f>SUMIF(A:A,A16,L:L)</f>
        <v>3799.4262059411699</v>
      </c>
      <c r="N16" s="3">
        <f t="shared" si="3"/>
        <v>4.2421272363249461E-2</v>
      </c>
      <c r="O16" s="6">
        <f t="shared" si="4"/>
        <v>23.57307888922076</v>
      </c>
      <c r="P16" s="3" t="str">
        <f t="shared" si="5"/>
        <v/>
      </c>
      <c r="Q16" s="3" t="str">
        <f>IF(ISNUMBER(P16),SUMIF(A:A,A16,P:P),"")</f>
        <v/>
      </c>
      <c r="R16" s="3" t="str">
        <f t="shared" si="6"/>
        <v/>
      </c>
      <c r="S16" s="7" t="str">
        <f t="shared" si="7"/>
        <v/>
      </c>
    </row>
    <row r="17" spans="1:19" x14ac:dyDescent="0.3">
      <c r="A17" s="1">
        <v>5</v>
      </c>
      <c r="B17" s="5">
        <v>0.60416666666666663</v>
      </c>
      <c r="C17" s="1" t="s">
        <v>20</v>
      </c>
      <c r="D17" s="1">
        <v>3</v>
      </c>
      <c r="E17" s="1">
        <v>1</v>
      </c>
      <c r="F17" s="1" t="s">
        <v>21</v>
      </c>
      <c r="G17" s="1">
        <v>31.69</v>
      </c>
      <c r="H17" s="1">
        <f>1+COUNTIFS(A:A,A17,G:G,"&gt;"&amp;G17)</f>
        <v>10</v>
      </c>
      <c r="I17" s="2">
        <f>AVERAGEIF(A:A,A17,G:G)</f>
        <v>46.691666666666663</v>
      </c>
      <c r="J17" s="2">
        <f t="shared" si="0"/>
        <v>-15.001666666666662</v>
      </c>
      <c r="K17" s="2">
        <f t="shared" si="1"/>
        <v>74.998333333333335</v>
      </c>
      <c r="L17" s="2">
        <f t="shared" si="2"/>
        <v>90.008130037462436</v>
      </c>
      <c r="M17" s="2">
        <f>SUMIF(A:A,A17,L:L)</f>
        <v>3799.4262059411699</v>
      </c>
      <c r="N17" s="3">
        <f t="shared" si="3"/>
        <v>2.368992715182007E-2</v>
      </c>
      <c r="O17" s="6">
        <f t="shared" si="4"/>
        <v>42.212033561410557</v>
      </c>
      <c r="P17" s="3" t="str">
        <f t="shared" si="5"/>
        <v/>
      </c>
      <c r="Q17" s="3" t="str">
        <f>IF(ISNUMBER(P17),SUMIF(A:A,A17,P:P),"")</f>
        <v/>
      </c>
      <c r="R17" s="3" t="str">
        <f t="shared" si="6"/>
        <v/>
      </c>
      <c r="S17" s="7" t="str">
        <f t="shared" si="7"/>
        <v/>
      </c>
    </row>
    <row r="18" spans="1:19" x14ac:dyDescent="0.3">
      <c r="A18" s="1">
        <v>5</v>
      </c>
      <c r="B18" s="5">
        <v>0.60416666666666663</v>
      </c>
      <c r="C18" s="1" t="s">
        <v>20</v>
      </c>
      <c r="D18" s="1">
        <v>3</v>
      </c>
      <c r="E18" s="1">
        <v>14</v>
      </c>
      <c r="F18" s="1" t="s">
        <v>32</v>
      </c>
      <c r="G18" s="1">
        <v>22.89</v>
      </c>
      <c r="H18" s="1">
        <f>1+COUNTIFS(A:A,A18,G:G,"&gt;"&amp;G18)</f>
        <v>11</v>
      </c>
      <c r="I18" s="2">
        <f>AVERAGEIF(A:A,A18,G:G)</f>
        <v>46.691666666666663</v>
      </c>
      <c r="J18" s="2">
        <f t="shared" si="0"/>
        <v>-23.801666666666662</v>
      </c>
      <c r="K18" s="2">
        <f t="shared" si="1"/>
        <v>66.198333333333338</v>
      </c>
      <c r="L18" s="2">
        <f t="shared" si="2"/>
        <v>53.085297145948651</v>
      </c>
      <c r="M18" s="2">
        <f>SUMIF(A:A,A18,L:L)</f>
        <v>3799.4262059411699</v>
      </c>
      <c r="N18" s="3">
        <f t="shared" si="3"/>
        <v>1.3971924777204272E-2</v>
      </c>
      <c r="O18" s="6">
        <f t="shared" si="4"/>
        <v>71.57210018991357</v>
      </c>
      <c r="P18" s="3" t="str">
        <f t="shared" si="5"/>
        <v/>
      </c>
      <c r="Q18" s="3" t="str">
        <f>IF(ISNUMBER(P18),SUMIF(A:A,A18,P:P),"")</f>
        <v/>
      </c>
      <c r="R18" s="3" t="str">
        <f t="shared" si="6"/>
        <v/>
      </c>
      <c r="S18" s="7" t="str">
        <f t="shared" si="7"/>
        <v/>
      </c>
    </row>
    <row r="19" spans="1:19" x14ac:dyDescent="0.3">
      <c r="A19" s="1">
        <v>5</v>
      </c>
      <c r="B19" s="5">
        <v>0.60416666666666663</v>
      </c>
      <c r="C19" s="1" t="s">
        <v>20</v>
      </c>
      <c r="D19" s="1">
        <v>3</v>
      </c>
      <c r="E19" s="1">
        <v>13</v>
      </c>
      <c r="F19" s="1" t="s">
        <v>31</v>
      </c>
      <c r="G19" s="1">
        <v>22.65</v>
      </c>
      <c r="H19" s="1">
        <f>1+COUNTIFS(A:A,A19,G:G,"&gt;"&amp;G19)</f>
        <v>12</v>
      </c>
      <c r="I19" s="2">
        <f>AVERAGEIF(A:A,A19,G:G)</f>
        <v>46.691666666666663</v>
      </c>
      <c r="J19" s="2">
        <f t="shared" si="0"/>
        <v>-24.041666666666664</v>
      </c>
      <c r="K19" s="2">
        <f t="shared" si="1"/>
        <v>65.958333333333343</v>
      </c>
      <c r="L19" s="2">
        <f t="shared" si="2"/>
        <v>52.326346426847635</v>
      </c>
      <c r="M19" s="2">
        <f>SUMIF(A:A,A19,L:L)</f>
        <v>3799.4262059411699</v>
      </c>
      <c r="N19" s="3">
        <f t="shared" si="3"/>
        <v>1.3772170741209509E-2</v>
      </c>
      <c r="O19" s="6">
        <f t="shared" si="4"/>
        <v>72.610194775451745</v>
      </c>
      <c r="P19" s="3" t="str">
        <f t="shared" si="5"/>
        <v/>
      </c>
      <c r="Q19" s="3" t="str">
        <f>IF(ISNUMBER(P19),SUMIF(A:A,A19,P:P),"")</f>
        <v/>
      </c>
      <c r="R19" s="3" t="str">
        <f t="shared" si="6"/>
        <v/>
      </c>
      <c r="S19" s="7" t="str">
        <f t="shared" si="7"/>
        <v/>
      </c>
    </row>
    <row r="20" spans="1:19" x14ac:dyDescent="0.3">
      <c r="A20" s="1"/>
      <c r="B20" s="5"/>
      <c r="C20" s="1"/>
      <c r="D20" s="1"/>
      <c r="E20" s="1"/>
      <c r="F20" s="1"/>
      <c r="G20" s="1"/>
      <c r="H20" s="1"/>
      <c r="I20" s="2"/>
      <c r="J20" s="2"/>
      <c r="K20" s="2"/>
      <c r="L20" s="2"/>
      <c r="M20" s="2"/>
      <c r="N20" s="3"/>
      <c r="O20" s="6"/>
      <c r="P20" s="3"/>
      <c r="Q20" s="3"/>
      <c r="R20" s="3"/>
      <c r="S20" s="7"/>
    </row>
    <row r="21" spans="1:19" x14ac:dyDescent="0.3">
      <c r="A21" s="1">
        <v>8</v>
      </c>
      <c r="B21" s="5">
        <v>0.64583333333333337</v>
      </c>
      <c r="C21" s="1" t="s">
        <v>20</v>
      </c>
      <c r="D21" s="1">
        <v>5</v>
      </c>
      <c r="E21" s="1">
        <v>2</v>
      </c>
      <c r="F21" s="1" t="s">
        <v>33</v>
      </c>
      <c r="G21" s="1">
        <v>71.66</v>
      </c>
      <c r="H21" s="1">
        <f>1+COUNTIFS(A:A,A21,G:G,"&gt;"&amp;G21)</f>
        <v>1</v>
      </c>
      <c r="I21" s="2">
        <f>AVERAGEIF(A:A,A21,G:G)</f>
        <v>52.177142857142861</v>
      </c>
      <c r="J21" s="2">
        <f t="shared" si="0"/>
        <v>19.482857142857135</v>
      </c>
      <c r="K21" s="2">
        <f t="shared" si="1"/>
        <v>109.48285714285714</v>
      </c>
      <c r="L21" s="2">
        <f t="shared" si="2"/>
        <v>712.63646852295869</v>
      </c>
      <c r="M21" s="2">
        <f>SUMIF(A:A,A21,L:L)</f>
        <v>1980.2308556876412</v>
      </c>
      <c r="N21" s="3">
        <f t="shared" si="3"/>
        <v>0.35987544910539915</v>
      </c>
      <c r="O21" s="6">
        <f t="shared" si="4"/>
        <v>2.7787391512420823</v>
      </c>
      <c r="P21" s="3">
        <f t="shared" si="5"/>
        <v>0.35987544910539915</v>
      </c>
      <c r="Q21" s="3">
        <f>IF(ISNUMBER(P21),SUMIF(A:A,A21,P:P),"")</f>
        <v>1</v>
      </c>
      <c r="R21" s="3">
        <f t="shared" si="6"/>
        <v>0.35987544910539915</v>
      </c>
      <c r="S21" s="7">
        <f t="shared" si="7"/>
        <v>2.7787391512420823</v>
      </c>
    </row>
    <row r="22" spans="1:19" x14ac:dyDescent="0.3">
      <c r="A22" s="1">
        <v>8</v>
      </c>
      <c r="B22" s="5">
        <v>0.64583333333333337</v>
      </c>
      <c r="C22" s="1" t="s">
        <v>20</v>
      </c>
      <c r="D22" s="1">
        <v>5</v>
      </c>
      <c r="E22" s="1">
        <v>5</v>
      </c>
      <c r="F22" s="1" t="s">
        <v>36</v>
      </c>
      <c r="G22" s="1">
        <v>64.209999999999994</v>
      </c>
      <c r="H22" s="1">
        <f>1+COUNTIFS(A:A,A22,G:G,"&gt;"&amp;G22)</f>
        <v>2</v>
      </c>
      <c r="I22" s="2">
        <f>AVERAGEIF(A:A,A22,G:G)</f>
        <v>52.177142857142861</v>
      </c>
      <c r="J22" s="2">
        <f t="shared" si="0"/>
        <v>12.032857142857132</v>
      </c>
      <c r="K22" s="2">
        <f t="shared" si="1"/>
        <v>102.03285714285713</v>
      </c>
      <c r="L22" s="2">
        <f t="shared" si="2"/>
        <v>455.7623122583247</v>
      </c>
      <c r="M22" s="2">
        <f>SUMIF(A:A,A22,L:L)</f>
        <v>1980.2308556876412</v>
      </c>
      <c r="N22" s="3">
        <f t="shared" si="3"/>
        <v>0.23015615121301594</v>
      </c>
      <c r="O22" s="6">
        <f t="shared" si="4"/>
        <v>4.3448762708691291</v>
      </c>
      <c r="P22" s="3">
        <f t="shared" si="5"/>
        <v>0.23015615121301594</v>
      </c>
      <c r="Q22" s="3">
        <f>IF(ISNUMBER(P22),SUMIF(A:A,A22,P:P),"")</f>
        <v>1</v>
      </c>
      <c r="R22" s="3">
        <f t="shared" si="6"/>
        <v>0.23015615121301594</v>
      </c>
      <c r="S22" s="7">
        <f t="shared" si="7"/>
        <v>4.3448762708691291</v>
      </c>
    </row>
    <row r="23" spans="1:19" x14ac:dyDescent="0.3">
      <c r="A23" s="1">
        <v>8</v>
      </c>
      <c r="B23" s="5">
        <v>0.64583333333333337</v>
      </c>
      <c r="C23" s="1" t="s">
        <v>20</v>
      </c>
      <c r="D23" s="1">
        <v>5</v>
      </c>
      <c r="E23" s="1">
        <v>3</v>
      </c>
      <c r="F23" s="1" t="s">
        <v>34</v>
      </c>
      <c r="G23" s="1">
        <v>54.74</v>
      </c>
      <c r="H23" s="1">
        <f>1+COUNTIFS(A:A,A23,G:G,"&gt;"&amp;G23)</f>
        <v>3</v>
      </c>
      <c r="I23" s="2">
        <f>AVERAGEIF(A:A,A23,G:G)</f>
        <v>52.177142857142861</v>
      </c>
      <c r="J23" s="2">
        <f t="shared" ref="J23:J52" si="8">G23-I23</f>
        <v>2.5628571428571405</v>
      </c>
      <c r="K23" s="2">
        <f t="shared" ref="K23:K52" si="9">90+J23</f>
        <v>92.562857142857141</v>
      </c>
      <c r="L23" s="2">
        <f t="shared" ref="L23:L52" si="10">EXP(0.06*K23)</f>
        <v>258.20954070728868</v>
      </c>
      <c r="M23" s="2">
        <f>SUMIF(A:A,A23,L:L)</f>
        <v>1980.2308556876412</v>
      </c>
      <c r="N23" s="3">
        <f t="shared" ref="N23:N52" si="11">L23/M23</f>
        <v>0.13039365585363766</v>
      </c>
      <c r="O23" s="6">
        <f t="shared" ref="O23:O52" si="12">1/N23</f>
        <v>7.6690847683760417</v>
      </c>
      <c r="P23" s="3">
        <f t="shared" ref="P23:P52" si="13">IF(O23&gt;21,"",N23)</f>
        <v>0.13039365585363766</v>
      </c>
      <c r="Q23" s="3">
        <f>IF(ISNUMBER(P23),SUMIF(A:A,A23,P:P),"")</f>
        <v>1</v>
      </c>
      <c r="R23" s="3">
        <f t="shared" ref="R23:R52" si="14">IFERROR(P23*(1/Q23),"")</f>
        <v>0.13039365585363766</v>
      </c>
      <c r="S23" s="7">
        <f t="shared" ref="S23:S52" si="15">IFERROR(1/R23,"")</f>
        <v>7.6690847683760417</v>
      </c>
    </row>
    <row r="24" spans="1:19" x14ac:dyDescent="0.3">
      <c r="A24" s="1">
        <v>8</v>
      </c>
      <c r="B24" s="5">
        <v>0.64583333333333337</v>
      </c>
      <c r="C24" s="1" t="s">
        <v>20</v>
      </c>
      <c r="D24" s="1">
        <v>5</v>
      </c>
      <c r="E24" s="1">
        <v>8</v>
      </c>
      <c r="F24" s="1" t="s">
        <v>38</v>
      </c>
      <c r="G24" s="1">
        <v>51.04</v>
      </c>
      <c r="H24" s="1">
        <f>1+COUNTIFS(A:A,A24,G:G,"&gt;"&amp;G24)</f>
        <v>4</v>
      </c>
      <c r="I24" s="2">
        <f>AVERAGEIF(A:A,A24,G:G)</f>
        <v>52.177142857142861</v>
      </c>
      <c r="J24" s="2">
        <f t="shared" si="8"/>
        <v>-1.1371428571428623</v>
      </c>
      <c r="K24" s="2">
        <f t="shared" si="9"/>
        <v>88.862857142857138</v>
      </c>
      <c r="L24" s="2">
        <f t="shared" si="10"/>
        <v>206.80398837026303</v>
      </c>
      <c r="M24" s="2">
        <f>SUMIF(A:A,A24,L:L)</f>
        <v>1980.2308556876412</v>
      </c>
      <c r="N24" s="3">
        <f t="shared" si="11"/>
        <v>0.10443428238494432</v>
      </c>
      <c r="O24" s="6">
        <f t="shared" si="12"/>
        <v>9.5753997362092687</v>
      </c>
      <c r="P24" s="3">
        <f t="shared" si="13"/>
        <v>0.10443428238494432</v>
      </c>
      <c r="Q24" s="3">
        <f>IF(ISNUMBER(P24),SUMIF(A:A,A24,P:P),"")</f>
        <v>1</v>
      </c>
      <c r="R24" s="3">
        <f t="shared" si="14"/>
        <v>0.10443428238494432</v>
      </c>
      <c r="S24" s="7">
        <f t="shared" si="15"/>
        <v>9.5753997362092687</v>
      </c>
    </row>
    <row r="25" spans="1:19" x14ac:dyDescent="0.3">
      <c r="A25" s="1">
        <v>8</v>
      </c>
      <c r="B25" s="5">
        <v>0.64583333333333337</v>
      </c>
      <c r="C25" s="1" t="s">
        <v>20</v>
      </c>
      <c r="D25" s="1">
        <v>5</v>
      </c>
      <c r="E25" s="1">
        <v>4</v>
      </c>
      <c r="F25" s="1" t="s">
        <v>35</v>
      </c>
      <c r="G25" s="1">
        <v>44.05</v>
      </c>
      <c r="H25" s="1">
        <f>1+COUNTIFS(A:A,A25,G:G,"&gt;"&amp;G25)</f>
        <v>5</v>
      </c>
      <c r="I25" s="2">
        <f>AVERAGEIF(A:A,A25,G:G)</f>
        <v>52.177142857142861</v>
      </c>
      <c r="J25" s="2">
        <f t="shared" si="8"/>
        <v>-8.1271428571428643</v>
      </c>
      <c r="K25" s="2">
        <f t="shared" si="9"/>
        <v>81.872857142857129</v>
      </c>
      <c r="L25" s="2">
        <f t="shared" si="10"/>
        <v>135.96145528875644</v>
      </c>
      <c r="M25" s="2">
        <f>SUMIF(A:A,A25,L:L)</f>
        <v>1980.2308556876412</v>
      </c>
      <c r="N25" s="3">
        <f t="shared" si="11"/>
        <v>6.8659396402316636E-2</v>
      </c>
      <c r="O25" s="6">
        <f t="shared" si="12"/>
        <v>14.564648866710092</v>
      </c>
      <c r="P25" s="3">
        <f t="shared" si="13"/>
        <v>6.8659396402316636E-2</v>
      </c>
      <c r="Q25" s="3">
        <f>IF(ISNUMBER(P25),SUMIF(A:A,A25,P:P),"")</f>
        <v>1</v>
      </c>
      <c r="R25" s="3">
        <f t="shared" si="14"/>
        <v>6.8659396402316636E-2</v>
      </c>
      <c r="S25" s="7">
        <f t="shared" si="15"/>
        <v>14.564648866710092</v>
      </c>
    </row>
    <row r="26" spans="1:19" x14ac:dyDescent="0.3">
      <c r="A26" s="1">
        <v>8</v>
      </c>
      <c r="B26" s="5">
        <v>0.64583333333333337</v>
      </c>
      <c r="C26" s="1" t="s">
        <v>20</v>
      </c>
      <c r="D26" s="1">
        <v>5</v>
      </c>
      <c r="E26" s="1">
        <v>10</v>
      </c>
      <c r="F26" s="1" t="s">
        <v>39</v>
      </c>
      <c r="G26" s="1">
        <v>40.94</v>
      </c>
      <c r="H26" s="1">
        <f>1+COUNTIFS(A:A,A26,G:G,"&gt;"&amp;G26)</f>
        <v>6</v>
      </c>
      <c r="I26" s="2">
        <f>AVERAGEIF(A:A,A26,G:G)</f>
        <v>52.177142857142861</v>
      </c>
      <c r="J26" s="2">
        <f t="shared" si="8"/>
        <v>-11.237142857142864</v>
      </c>
      <c r="K26" s="2">
        <f t="shared" si="9"/>
        <v>78.762857142857143</v>
      </c>
      <c r="L26" s="2">
        <f t="shared" si="10"/>
        <v>112.8174954530881</v>
      </c>
      <c r="M26" s="2">
        <f>SUMIF(A:A,A26,L:L)</f>
        <v>1980.2308556876412</v>
      </c>
      <c r="N26" s="3">
        <f t="shared" si="11"/>
        <v>5.6971890488956088E-2</v>
      </c>
      <c r="O26" s="6">
        <f t="shared" si="12"/>
        <v>17.552515660224554</v>
      </c>
      <c r="P26" s="3">
        <f t="shared" si="13"/>
        <v>5.6971890488956088E-2</v>
      </c>
      <c r="Q26" s="3">
        <f>IF(ISNUMBER(P26),SUMIF(A:A,A26,P:P),"")</f>
        <v>1</v>
      </c>
      <c r="R26" s="3">
        <f t="shared" si="14"/>
        <v>5.6971890488956088E-2</v>
      </c>
      <c r="S26" s="7">
        <f t="shared" si="15"/>
        <v>17.552515660224554</v>
      </c>
    </row>
    <row r="27" spans="1:19" x14ac:dyDescent="0.3">
      <c r="A27" s="1">
        <v>8</v>
      </c>
      <c r="B27" s="5">
        <v>0.64583333333333337</v>
      </c>
      <c r="C27" s="1" t="s">
        <v>20</v>
      </c>
      <c r="D27" s="1">
        <v>5</v>
      </c>
      <c r="E27" s="1">
        <v>7</v>
      </c>
      <c r="F27" s="1" t="s">
        <v>37</v>
      </c>
      <c r="G27" s="1">
        <v>38.6</v>
      </c>
      <c r="H27" s="1">
        <f>1+COUNTIFS(A:A,A27,G:G,"&gt;"&amp;G27)</f>
        <v>7</v>
      </c>
      <c r="I27" s="2">
        <f>AVERAGEIF(A:A,A27,G:G)</f>
        <v>52.177142857142861</v>
      </c>
      <c r="J27" s="2">
        <f t="shared" si="8"/>
        <v>-13.57714285714286</v>
      </c>
      <c r="K27" s="2">
        <f t="shared" si="9"/>
        <v>76.42285714285714</v>
      </c>
      <c r="L27" s="2">
        <f t="shared" si="10"/>
        <v>98.039595086961256</v>
      </c>
      <c r="M27" s="2">
        <f>SUMIF(A:A,A27,L:L)</f>
        <v>1980.2308556876412</v>
      </c>
      <c r="N27" s="3">
        <f t="shared" si="11"/>
        <v>4.9509174551730081E-2</v>
      </c>
      <c r="O27" s="6">
        <f t="shared" si="12"/>
        <v>20.198276562965951</v>
      </c>
      <c r="P27" s="3">
        <f t="shared" si="13"/>
        <v>4.9509174551730081E-2</v>
      </c>
      <c r="Q27" s="3">
        <f>IF(ISNUMBER(P27),SUMIF(A:A,A27,P:P),"")</f>
        <v>1</v>
      </c>
      <c r="R27" s="3">
        <f t="shared" si="14"/>
        <v>4.9509174551730081E-2</v>
      </c>
      <c r="S27" s="7">
        <f t="shared" si="15"/>
        <v>20.198276562965951</v>
      </c>
    </row>
    <row r="28" spans="1:19" x14ac:dyDescent="0.3">
      <c r="A28" s="1"/>
      <c r="B28" s="5"/>
      <c r="C28" s="1"/>
      <c r="D28" s="1"/>
      <c r="E28" s="1"/>
      <c r="F28" s="1"/>
      <c r="G28" s="1"/>
      <c r="H28" s="1"/>
      <c r="I28" s="2"/>
      <c r="J28" s="2"/>
      <c r="K28" s="2"/>
      <c r="L28" s="2"/>
      <c r="M28" s="2"/>
      <c r="N28" s="3"/>
      <c r="O28" s="6"/>
      <c r="P28" s="3"/>
      <c r="Q28" s="3"/>
      <c r="R28" s="3"/>
      <c r="S28" s="7"/>
    </row>
    <row r="29" spans="1:19" x14ac:dyDescent="0.3">
      <c r="A29" s="1">
        <v>9</v>
      </c>
      <c r="B29" s="5">
        <v>0.66666666666666663</v>
      </c>
      <c r="C29" s="1" t="s">
        <v>20</v>
      </c>
      <c r="D29" s="1">
        <v>6</v>
      </c>
      <c r="E29" s="1">
        <v>4</v>
      </c>
      <c r="F29" s="1" t="s">
        <v>42</v>
      </c>
      <c r="G29" s="1">
        <v>62.84</v>
      </c>
      <c r="H29" s="1">
        <f>1+COUNTIFS(A:A,A29,G:G,"&gt;"&amp;G29)</f>
        <v>1</v>
      </c>
      <c r="I29" s="2">
        <f>AVERAGEIF(A:A,A29,G:G)</f>
        <v>46.864444444444445</v>
      </c>
      <c r="J29" s="2">
        <f t="shared" si="8"/>
        <v>15.975555555555559</v>
      </c>
      <c r="K29" s="2">
        <f t="shared" si="9"/>
        <v>105.97555555555556</v>
      </c>
      <c r="L29" s="2">
        <f t="shared" si="10"/>
        <v>577.39888336981699</v>
      </c>
      <c r="M29" s="2">
        <f>SUMIF(A:A,A29,L:L)</f>
        <v>2376.4423600552495</v>
      </c>
      <c r="N29" s="3">
        <f t="shared" si="11"/>
        <v>0.24296776268387724</v>
      </c>
      <c r="O29" s="6">
        <f t="shared" si="12"/>
        <v>4.1157723516641562</v>
      </c>
      <c r="P29" s="3">
        <f t="shared" si="13"/>
        <v>0.24296776268387724</v>
      </c>
      <c r="Q29" s="3">
        <f>IF(ISNUMBER(P29),SUMIF(A:A,A29,P:P),"")</f>
        <v>0.93098798836645735</v>
      </c>
      <c r="R29" s="3">
        <f t="shared" si="14"/>
        <v>0.26097840758418006</v>
      </c>
      <c r="S29" s="7">
        <f t="shared" si="15"/>
        <v>3.8317346222500968</v>
      </c>
    </row>
    <row r="30" spans="1:19" x14ac:dyDescent="0.3">
      <c r="A30" s="1">
        <v>9</v>
      </c>
      <c r="B30" s="5">
        <v>0.66666666666666663</v>
      </c>
      <c r="C30" s="1" t="s">
        <v>20</v>
      </c>
      <c r="D30" s="1">
        <v>6</v>
      </c>
      <c r="E30" s="1">
        <v>11</v>
      </c>
      <c r="F30" s="1" t="s">
        <v>47</v>
      </c>
      <c r="G30" s="1">
        <v>56.12</v>
      </c>
      <c r="H30" s="1">
        <f>1+COUNTIFS(A:A,A30,G:G,"&gt;"&amp;G30)</f>
        <v>2</v>
      </c>
      <c r="I30" s="2">
        <f>AVERAGEIF(A:A,A30,G:G)</f>
        <v>46.864444444444445</v>
      </c>
      <c r="J30" s="2">
        <f t="shared" si="8"/>
        <v>9.2555555555555529</v>
      </c>
      <c r="K30" s="2">
        <f t="shared" si="9"/>
        <v>99.25555555555556</v>
      </c>
      <c r="L30" s="2">
        <f t="shared" si="10"/>
        <v>385.80549107712261</v>
      </c>
      <c r="M30" s="2">
        <f>SUMIF(A:A,A30,L:L)</f>
        <v>2376.4423600552495</v>
      </c>
      <c r="N30" s="3">
        <f t="shared" si="11"/>
        <v>0.16234582313545071</v>
      </c>
      <c r="O30" s="6">
        <f t="shared" si="12"/>
        <v>6.1596903491977466</v>
      </c>
      <c r="P30" s="3">
        <f t="shared" si="13"/>
        <v>0.16234582313545071</v>
      </c>
      <c r="Q30" s="3">
        <f>IF(ISNUMBER(P30),SUMIF(A:A,A30,P:P),"")</f>
        <v>0.93098798836645735</v>
      </c>
      <c r="R30" s="3">
        <f t="shared" si="14"/>
        <v>0.17438014793328119</v>
      </c>
      <c r="S30" s="7">
        <f t="shared" si="15"/>
        <v>5.7345977271598914</v>
      </c>
    </row>
    <row r="31" spans="1:19" x14ac:dyDescent="0.3">
      <c r="A31" s="1">
        <v>9</v>
      </c>
      <c r="B31" s="5">
        <v>0.66666666666666663</v>
      </c>
      <c r="C31" s="1" t="s">
        <v>20</v>
      </c>
      <c r="D31" s="1">
        <v>6</v>
      </c>
      <c r="E31" s="1">
        <v>1</v>
      </c>
      <c r="F31" s="1" t="s">
        <v>40</v>
      </c>
      <c r="G31" s="1">
        <v>52.15</v>
      </c>
      <c r="H31" s="1">
        <f>1+COUNTIFS(A:A,A31,G:G,"&gt;"&amp;G31)</f>
        <v>3</v>
      </c>
      <c r="I31" s="2">
        <f>AVERAGEIF(A:A,A31,G:G)</f>
        <v>46.864444444444445</v>
      </c>
      <c r="J31" s="2">
        <f t="shared" si="8"/>
        <v>5.285555555555554</v>
      </c>
      <c r="K31" s="2">
        <f t="shared" si="9"/>
        <v>95.285555555555561</v>
      </c>
      <c r="L31" s="2">
        <f t="shared" si="10"/>
        <v>304.03211380193363</v>
      </c>
      <c r="M31" s="2">
        <f>SUMIF(A:A,A31,L:L)</f>
        <v>2376.4423600552495</v>
      </c>
      <c r="N31" s="3">
        <f t="shared" si="11"/>
        <v>0.1279358249593166</v>
      </c>
      <c r="O31" s="6">
        <f t="shared" si="12"/>
        <v>7.8164188984437981</v>
      </c>
      <c r="P31" s="3">
        <f t="shared" si="13"/>
        <v>0.1279358249593166</v>
      </c>
      <c r="Q31" s="3">
        <f>IF(ISNUMBER(P31),SUMIF(A:A,A31,P:P),"")</f>
        <v>0.93098798836645735</v>
      </c>
      <c r="R31" s="3">
        <f t="shared" si="14"/>
        <v>0.13741941524272194</v>
      </c>
      <c r="S31" s="7">
        <f t="shared" si="15"/>
        <v>7.2769921064917522</v>
      </c>
    </row>
    <row r="32" spans="1:19" x14ac:dyDescent="0.3">
      <c r="A32" s="1">
        <v>9</v>
      </c>
      <c r="B32" s="5">
        <v>0.66666666666666663</v>
      </c>
      <c r="C32" s="1" t="s">
        <v>20</v>
      </c>
      <c r="D32" s="1">
        <v>6</v>
      </c>
      <c r="E32" s="1">
        <v>7</v>
      </c>
      <c r="F32" s="1" t="s">
        <v>45</v>
      </c>
      <c r="G32" s="1">
        <v>51.95</v>
      </c>
      <c r="H32" s="1">
        <f>1+COUNTIFS(A:A,A32,G:G,"&gt;"&amp;G32)</f>
        <v>4</v>
      </c>
      <c r="I32" s="2">
        <f>AVERAGEIF(A:A,A32,G:G)</f>
        <v>46.864444444444445</v>
      </c>
      <c r="J32" s="2">
        <f t="shared" si="8"/>
        <v>5.0855555555555583</v>
      </c>
      <c r="K32" s="2">
        <f t="shared" si="9"/>
        <v>95.085555555555558</v>
      </c>
      <c r="L32" s="2">
        <f t="shared" si="10"/>
        <v>300.40553144930982</v>
      </c>
      <c r="M32" s="2">
        <f>SUMIF(A:A,A32,L:L)</f>
        <v>2376.4423600552495</v>
      </c>
      <c r="N32" s="3">
        <f t="shared" si="11"/>
        <v>0.12640976970395601</v>
      </c>
      <c r="O32" s="6">
        <f t="shared" si="12"/>
        <v>7.9107809652840846</v>
      </c>
      <c r="P32" s="3">
        <f t="shared" si="13"/>
        <v>0.12640976970395601</v>
      </c>
      <c r="Q32" s="3">
        <f>IF(ISNUMBER(P32),SUMIF(A:A,A32,P:P),"")</f>
        <v>0.93098798836645735</v>
      </c>
      <c r="R32" s="3">
        <f t="shared" si="14"/>
        <v>0.13578023699936109</v>
      </c>
      <c r="S32" s="7">
        <f t="shared" si="15"/>
        <v>7.3648420572774924</v>
      </c>
    </row>
    <row r="33" spans="1:19" x14ac:dyDescent="0.3">
      <c r="A33" s="1">
        <v>9</v>
      </c>
      <c r="B33" s="5">
        <v>0.66666666666666663</v>
      </c>
      <c r="C33" s="1" t="s">
        <v>20</v>
      </c>
      <c r="D33" s="1">
        <v>6</v>
      </c>
      <c r="E33" s="1">
        <v>5</v>
      </c>
      <c r="F33" s="1" t="s">
        <v>43</v>
      </c>
      <c r="G33" s="1">
        <v>49.2</v>
      </c>
      <c r="H33" s="1">
        <f>1+COUNTIFS(A:A,A33,G:G,"&gt;"&amp;G33)</f>
        <v>5</v>
      </c>
      <c r="I33" s="2">
        <f>AVERAGEIF(A:A,A33,G:G)</f>
        <v>46.864444444444445</v>
      </c>
      <c r="J33" s="2">
        <f t="shared" si="8"/>
        <v>2.3355555555555583</v>
      </c>
      <c r="K33" s="2">
        <f t="shared" si="9"/>
        <v>92.335555555555558</v>
      </c>
      <c r="L33" s="2">
        <f t="shared" si="10"/>
        <v>254.71195878905417</v>
      </c>
      <c r="M33" s="2">
        <f>SUMIF(A:A,A33,L:L)</f>
        <v>2376.4423600552495</v>
      </c>
      <c r="N33" s="3">
        <f t="shared" si="11"/>
        <v>0.10718204786718766</v>
      </c>
      <c r="O33" s="6">
        <f t="shared" si="12"/>
        <v>9.3299206340891025</v>
      </c>
      <c r="P33" s="3">
        <f t="shared" si="13"/>
        <v>0.10718204786718766</v>
      </c>
      <c r="Q33" s="3">
        <f>IF(ISNUMBER(P33),SUMIF(A:A,A33,P:P),"")</f>
        <v>0.93098798836645735</v>
      </c>
      <c r="R33" s="3">
        <f t="shared" si="14"/>
        <v>0.11512720809132333</v>
      </c>
      <c r="S33" s="7">
        <f t="shared" si="15"/>
        <v>8.6860440427493177</v>
      </c>
    </row>
    <row r="34" spans="1:19" x14ac:dyDescent="0.3">
      <c r="A34" s="1">
        <v>9</v>
      </c>
      <c r="B34" s="5">
        <v>0.66666666666666663</v>
      </c>
      <c r="C34" s="1" t="s">
        <v>20</v>
      </c>
      <c r="D34" s="1">
        <v>6</v>
      </c>
      <c r="E34" s="1">
        <v>9</v>
      </c>
      <c r="F34" s="1" t="s">
        <v>46</v>
      </c>
      <c r="G34" s="1">
        <v>46.85</v>
      </c>
      <c r="H34" s="1">
        <f>1+COUNTIFS(A:A,A34,G:G,"&gt;"&amp;G34)</f>
        <v>6</v>
      </c>
      <c r="I34" s="2">
        <f>AVERAGEIF(A:A,A34,G:G)</f>
        <v>46.864444444444445</v>
      </c>
      <c r="J34" s="2">
        <f t="shared" si="8"/>
        <v>-1.444444444444315E-2</v>
      </c>
      <c r="K34" s="2">
        <f t="shared" si="9"/>
        <v>89.98555555555555</v>
      </c>
      <c r="L34" s="2">
        <f t="shared" si="10"/>
        <v>221.2146137698702</v>
      </c>
      <c r="M34" s="2">
        <f>SUMIF(A:A,A34,L:L)</f>
        <v>2376.4423600552495</v>
      </c>
      <c r="N34" s="3">
        <f t="shared" si="11"/>
        <v>9.3086462978520218E-2</v>
      </c>
      <c r="O34" s="6">
        <f t="shared" si="12"/>
        <v>10.742700581831656</v>
      </c>
      <c r="P34" s="3">
        <f t="shared" si="13"/>
        <v>9.3086462978520218E-2</v>
      </c>
      <c r="Q34" s="3">
        <f>IF(ISNUMBER(P34),SUMIF(A:A,A34,P:P),"")</f>
        <v>0.93098798836645735</v>
      </c>
      <c r="R34" s="3">
        <f t="shared" si="14"/>
        <v>9.9986749712907497E-2</v>
      </c>
      <c r="S34" s="7">
        <f t="shared" si="15"/>
        <v>10.001325204302624</v>
      </c>
    </row>
    <row r="35" spans="1:19" x14ac:dyDescent="0.3">
      <c r="A35" s="1">
        <v>9</v>
      </c>
      <c r="B35" s="5">
        <v>0.66666666666666663</v>
      </c>
      <c r="C35" s="1" t="s">
        <v>20</v>
      </c>
      <c r="D35" s="1">
        <v>6</v>
      </c>
      <c r="E35" s="1">
        <v>8</v>
      </c>
      <c r="F35" s="1" t="s">
        <v>19</v>
      </c>
      <c r="G35" s="1">
        <v>42.35</v>
      </c>
      <c r="H35" s="1">
        <f>1+COUNTIFS(A:A,A35,G:G,"&gt;"&amp;G35)</f>
        <v>7</v>
      </c>
      <c r="I35" s="2">
        <f>AVERAGEIF(A:A,A35,G:G)</f>
        <v>46.864444444444445</v>
      </c>
      <c r="J35" s="2">
        <f t="shared" si="8"/>
        <v>-4.5144444444444431</v>
      </c>
      <c r="K35" s="2">
        <f t="shared" si="9"/>
        <v>85.48555555555555</v>
      </c>
      <c r="L35" s="2">
        <f t="shared" si="10"/>
        <v>168.87069999956589</v>
      </c>
      <c r="M35" s="2">
        <f>SUMIF(A:A,A35,L:L)</f>
        <v>2376.4423600552495</v>
      </c>
      <c r="N35" s="3">
        <f t="shared" si="11"/>
        <v>7.1060297038149006E-2</v>
      </c>
      <c r="O35" s="6">
        <f t="shared" si="12"/>
        <v>14.072555867070834</v>
      </c>
      <c r="P35" s="3">
        <f t="shared" si="13"/>
        <v>7.1060297038149006E-2</v>
      </c>
      <c r="Q35" s="3">
        <f>IF(ISNUMBER(P35),SUMIF(A:A,A35,P:P),"")</f>
        <v>0.93098798836645735</v>
      </c>
      <c r="R35" s="3">
        <f t="shared" si="14"/>
        <v>7.6327834436224873E-2</v>
      </c>
      <c r="S35" s="7">
        <f t="shared" si="15"/>
        <v>13.101380477858863</v>
      </c>
    </row>
    <row r="36" spans="1:19" x14ac:dyDescent="0.3">
      <c r="A36" s="1">
        <v>9</v>
      </c>
      <c r="B36" s="5">
        <v>0.66666666666666663</v>
      </c>
      <c r="C36" s="1" t="s">
        <v>20</v>
      </c>
      <c r="D36" s="1">
        <v>6</v>
      </c>
      <c r="E36" s="1">
        <v>2</v>
      </c>
      <c r="F36" s="1" t="s">
        <v>41</v>
      </c>
      <c r="G36" s="1">
        <v>32.4</v>
      </c>
      <c r="H36" s="1">
        <f>1+COUNTIFS(A:A,A36,G:G,"&gt;"&amp;G36)</f>
        <v>8</v>
      </c>
      <c r="I36" s="2">
        <f>AVERAGEIF(A:A,A36,G:G)</f>
        <v>46.864444444444445</v>
      </c>
      <c r="J36" s="2">
        <f t="shared" si="8"/>
        <v>-14.464444444444446</v>
      </c>
      <c r="K36" s="2">
        <f t="shared" si="9"/>
        <v>75.535555555555561</v>
      </c>
      <c r="L36" s="2">
        <f t="shared" si="10"/>
        <v>92.956657239858714</v>
      </c>
      <c r="M36" s="2">
        <f>SUMIF(A:A,A36,L:L)</f>
        <v>2376.4423600552495</v>
      </c>
      <c r="N36" s="3">
        <f t="shared" si="11"/>
        <v>3.9115889702326961E-2</v>
      </c>
      <c r="O36" s="6">
        <f t="shared" si="12"/>
        <v>25.565058282197558</v>
      </c>
      <c r="P36" s="3" t="str">
        <f t="shared" si="13"/>
        <v/>
      </c>
      <c r="Q36" s="3" t="str">
        <f>IF(ISNUMBER(P36),SUMIF(A:A,A36,P:P),"")</f>
        <v/>
      </c>
      <c r="R36" s="3" t="str">
        <f t="shared" si="14"/>
        <v/>
      </c>
      <c r="S36" s="7" t="str">
        <f t="shared" si="15"/>
        <v/>
      </c>
    </row>
    <row r="37" spans="1:19" x14ac:dyDescent="0.3">
      <c r="A37" s="1">
        <v>9</v>
      </c>
      <c r="B37" s="5">
        <v>0.66666666666666663</v>
      </c>
      <c r="C37" s="1" t="s">
        <v>20</v>
      </c>
      <c r="D37" s="1">
        <v>6</v>
      </c>
      <c r="E37" s="1">
        <v>6</v>
      </c>
      <c r="F37" s="1" t="s">
        <v>44</v>
      </c>
      <c r="G37" s="1">
        <v>27.92</v>
      </c>
      <c r="H37" s="1">
        <f>1+COUNTIFS(A:A,A37,G:G,"&gt;"&amp;G37)</f>
        <v>9</v>
      </c>
      <c r="I37" s="2">
        <f>AVERAGEIF(A:A,A37,G:G)</f>
        <v>46.864444444444445</v>
      </c>
      <c r="J37" s="2">
        <f t="shared" si="8"/>
        <v>-18.944444444444443</v>
      </c>
      <c r="K37" s="2">
        <f t="shared" si="9"/>
        <v>71.055555555555557</v>
      </c>
      <c r="L37" s="2">
        <f t="shared" si="10"/>
        <v>71.046410558717639</v>
      </c>
      <c r="M37" s="2">
        <f>SUMIF(A:A,A37,L:L)</f>
        <v>2376.4423600552495</v>
      </c>
      <c r="N37" s="3">
        <f t="shared" si="11"/>
        <v>2.9896121931215658E-2</v>
      </c>
      <c r="O37" s="6">
        <f t="shared" si="12"/>
        <v>33.449154452232236</v>
      </c>
      <c r="P37" s="3" t="str">
        <f t="shared" si="13"/>
        <v/>
      </c>
      <c r="Q37" s="3" t="str">
        <f>IF(ISNUMBER(P37),SUMIF(A:A,A37,P:P),"")</f>
        <v/>
      </c>
      <c r="R37" s="3" t="str">
        <f t="shared" si="14"/>
        <v/>
      </c>
      <c r="S37" s="7" t="str">
        <f t="shared" si="15"/>
        <v/>
      </c>
    </row>
    <row r="38" spans="1:19" x14ac:dyDescent="0.3">
      <c r="A38" s="1"/>
      <c r="B38" s="5"/>
      <c r="C38" s="1"/>
      <c r="D38" s="1"/>
      <c r="E38" s="1"/>
      <c r="F38" s="1"/>
      <c r="G38" s="1"/>
      <c r="H38" s="1"/>
      <c r="I38" s="2"/>
      <c r="J38" s="2"/>
      <c r="K38" s="2"/>
      <c r="L38" s="2"/>
      <c r="M38" s="2"/>
      <c r="N38" s="3"/>
      <c r="O38" s="6"/>
      <c r="P38" s="3"/>
      <c r="Q38" s="3"/>
      <c r="R38" s="3"/>
      <c r="S38" s="7"/>
    </row>
    <row r="39" spans="1:19" x14ac:dyDescent="0.3">
      <c r="A39" s="1">
        <v>11</v>
      </c>
      <c r="B39" s="5">
        <v>0.6875</v>
      </c>
      <c r="C39" s="1" t="s">
        <v>20</v>
      </c>
      <c r="D39" s="1">
        <v>7</v>
      </c>
      <c r="E39" s="1">
        <v>4</v>
      </c>
      <c r="F39" s="1" t="s">
        <v>51</v>
      </c>
      <c r="G39" s="1">
        <v>63.96</v>
      </c>
      <c r="H39" s="1">
        <f>1+COUNTIFS(A:A,A39,G:G,"&gt;"&amp;G39)</f>
        <v>1</v>
      </c>
      <c r="I39" s="2">
        <f>AVERAGEIF(A:A,A39,G:G)</f>
        <v>47.822142857142858</v>
      </c>
      <c r="J39" s="2">
        <f t="shared" si="8"/>
        <v>16.137857142857143</v>
      </c>
      <c r="K39" s="2">
        <f t="shared" si="9"/>
        <v>106.13785714285714</v>
      </c>
      <c r="L39" s="2">
        <f t="shared" si="10"/>
        <v>583.04911528356683</v>
      </c>
      <c r="M39" s="2">
        <f>SUMIF(A:A,A39,L:L)</f>
        <v>3723.4115006441889</v>
      </c>
      <c r="N39" s="3">
        <f t="shared" si="11"/>
        <v>0.15659002911246669</v>
      </c>
      <c r="O39" s="6">
        <f t="shared" si="12"/>
        <v>6.3861026507746299</v>
      </c>
      <c r="P39" s="3">
        <f t="shared" si="13"/>
        <v>0.15659002911246669</v>
      </c>
      <c r="Q39" s="3">
        <f>IF(ISNUMBER(P39),SUMIF(A:A,A39,P:P),"")</f>
        <v>0.83700269556275186</v>
      </c>
      <c r="R39" s="3">
        <f t="shared" si="14"/>
        <v>0.1870842590383591</v>
      </c>
      <c r="S39" s="7">
        <f t="shared" si="15"/>
        <v>5.3451851328388003</v>
      </c>
    </row>
    <row r="40" spans="1:19" x14ac:dyDescent="0.3">
      <c r="A40" s="1">
        <v>11</v>
      </c>
      <c r="B40" s="5">
        <v>0.6875</v>
      </c>
      <c r="C40" s="1" t="s">
        <v>20</v>
      </c>
      <c r="D40" s="1">
        <v>7</v>
      </c>
      <c r="E40" s="1">
        <v>5</v>
      </c>
      <c r="F40" s="1" t="s">
        <v>52</v>
      </c>
      <c r="G40" s="1">
        <v>61.46</v>
      </c>
      <c r="H40" s="1">
        <f>1+COUNTIFS(A:A,A40,G:G,"&gt;"&amp;G40)</f>
        <v>2</v>
      </c>
      <c r="I40" s="2">
        <f>AVERAGEIF(A:A,A40,G:G)</f>
        <v>47.822142857142858</v>
      </c>
      <c r="J40" s="2">
        <f t="shared" si="8"/>
        <v>13.637857142857143</v>
      </c>
      <c r="K40" s="2">
        <f t="shared" si="9"/>
        <v>103.63785714285714</v>
      </c>
      <c r="L40" s="2">
        <f t="shared" si="10"/>
        <v>501.8350241721393</v>
      </c>
      <c r="M40" s="2">
        <f>SUMIF(A:A,A40,L:L)</f>
        <v>3723.4115006441889</v>
      </c>
      <c r="N40" s="3">
        <f t="shared" si="11"/>
        <v>0.13477828708573217</v>
      </c>
      <c r="O40" s="6">
        <f t="shared" si="12"/>
        <v>7.4195927372478199</v>
      </c>
      <c r="P40" s="3">
        <f t="shared" si="13"/>
        <v>0.13477828708573217</v>
      </c>
      <c r="Q40" s="3">
        <f>IF(ISNUMBER(P40),SUMIF(A:A,A40,P:P),"")</f>
        <v>0.83700269556275186</v>
      </c>
      <c r="R40" s="3">
        <f t="shared" si="14"/>
        <v>0.16102491401788746</v>
      </c>
      <c r="S40" s="7">
        <f t="shared" si="15"/>
        <v>6.2102191210542426</v>
      </c>
    </row>
    <row r="41" spans="1:19" x14ac:dyDescent="0.3">
      <c r="A41" s="1">
        <v>11</v>
      </c>
      <c r="B41" s="5">
        <v>0.6875</v>
      </c>
      <c r="C41" s="1" t="s">
        <v>20</v>
      </c>
      <c r="D41" s="1">
        <v>7</v>
      </c>
      <c r="E41" s="1">
        <v>9</v>
      </c>
      <c r="F41" s="1" t="s">
        <v>55</v>
      </c>
      <c r="G41" s="1">
        <v>60.25</v>
      </c>
      <c r="H41" s="1">
        <f>1+COUNTIFS(A:A,A41,G:G,"&gt;"&amp;G41)</f>
        <v>3</v>
      </c>
      <c r="I41" s="2">
        <f>AVERAGEIF(A:A,A41,G:G)</f>
        <v>47.822142857142858</v>
      </c>
      <c r="J41" s="2">
        <f t="shared" si="8"/>
        <v>12.427857142857142</v>
      </c>
      <c r="K41" s="2">
        <f t="shared" si="9"/>
        <v>102.42785714285714</v>
      </c>
      <c r="L41" s="2">
        <f t="shared" si="10"/>
        <v>466.69289483391378</v>
      </c>
      <c r="M41" s="2">
        <f>SUMIF(A:A,A41,L:L)</f>
        <v>3723.4115006441889</v>
      </c>
      <c r="N41" s="3">
        <f t="shared" si="11"/>
        <v>0.12534013357190604</v>
      </c>
      <c r="O41" s="6">
        <f t="shared" si="12"/>
        <v>7.9782905243699354</v>
      </c>
      <c r="P41" s="3">
        <f t="shared" si="13"/>
        <v>0.12534013357190604</v>
      </c>
      <c r="Q41" s="3">
        <f>IF(ISNUMBER(P41),SUMIF(A:A,A41,P:P),"")</f>
        <v>0.83700269556275186</v>
      </c>
      <c r="R41" s="3">
        <f t="shared" si="14"/>
        <v>0.14974878126005869</v>
      </c>
      <c r="S41" s="7">
        <f t="shared" si="15"/>
        <v>6.6778506748803981</v>
      </c>
    </row>
    <row r="42" spans="1:19" x14ac:dyDescent="0.3">
      <c r="A42" s="1">
        <v>11</v>
      </c>
      <c r="B42" s="5">
        <v>0.6875</v>
      </c>
      <c r="C42" s="1" t="s">
        <v>20</v>
      </c>
      <c r="D42" s="1">
        <v>7</v>
      </c>
      <c r="E42" s="1">
        <v>3</v>
      </c>
      <c r="F42" s="1" t="s">
        <v>50</v>
      </c>
      <c r="G42" s="1">
        <v>54.06</v>
      </c>
      <c r="H42" s="1">
        <f>1+COUNTIFS(A:A,A42,G:G,"&gt;"&amp;G42)</f>
        <v>4</v>
      </c>
      <c r="I42" s="2">
        <f>AVERAGEIF(A:A,A42,G:G)</f>
        <v>47.822142857142858</v>
      </c>
      <c r="J42" s="2">
        <f t="shared" si="8"/>
        <v>6.2378571428571448</v>
      </c>
      <c r="K42" s="2">
        <f t="shared" si="9"/>
        <v>96.237857142857138</v>
      </c>
      <c r="L42" s="2">
        <f t="shared" si="10"/>
        <v>321.9098149664693</v>
      </c>
      <c r="M42" s="2">
        <f>SUMIF(A:A,A42,L:L)</f>
        <v>3723.4115006441889</v>
      </c>
      <c r="N42" s="3">
        <f t="shared" si="11"/>
        <v>8.6455610643834432E-2</v>
      </c>
      <c r="O42" s="6">
        <f t="shared" si="12"/>
        <v>11.566629308994591</v>
      </c>
      <c r="P42" s="3">
        <f t="shared" si="13"/>
        <v>8.6455610643834432E-2</v>
      </c>
      <c r="Q42" s="3">
        <f>IF(ISNUMBER(P42),SUMIF(A:A,A42,P:P),"")</f>
        <v>0.83700269556275186</v>
      </c>
      <c r="R42" s="3">
        <f t="shared" si="14"/>
        <v>0.10329191423416709</v>
      </c>
      <c r="S42" s="7">
        <f t="shared" si="15"/>
        <v>9.6812999102036024</v>
      </c>
    </row>
    <row r="43" spans="1:19" x14ac:dyDescent="0.3">
      <c r="A43" s="1">
        <v>11</v>
      </c>
      <c r="B43" s="5">
        <v>0.6875</v>
      </c>
      <c r="C43" s="1" t="s">
        <v>20</v>
      </c>
      <c r="D43" s="1">
        <v>7</v>
      </c>
      <c r="E43" s="1">
        <v>10</v>
      </c>
      <c r="F43" s="1" t="s">
        <v>56</v>
      </c>
      <c r="G43" s="1">
        <v>52.92</v>
      </c>
      <c r="H43" s="1">
        <f>1+COUNTIFS(A:A,A43,G:G,"&gt;"&amp;G43)</f>
        <v>5</v>
      </c>
      <c r="I43" s="2">
        <f>AVERAGEIF(A:A,A43,G:G)</f>
        <v>47.822142857142858</v>
      </c>
      <c r="J43" s="2">
        <f t="shared" si="8"/>
        <v>5.0978571428571442</v>
      </c>
      <c r="K43" s="2">
        <f t="shared" si="9"/>
        <v>95.097857142857151</v>
      </c>
      <c r="L43" s="2">
        <f t="shared" si="10"/>
        <v>300.62734118985691</v>
      </c>
      <c r="M43" s="2">
        <f>SUMIF(A:A,A43,L:L)</f>
        <v>3723.4115006441889</v>
      </c>
      <c r="N43" s="3">
        <f t="shared" si="11"/>
        <v>8.0739757380521943E-2</v>
      </c>
      <c r="O43" s="6">
        <f t="shared" si="12"/>
        <v>12.385471946454535</v>
      </c>
      <c r="P43" s="3">
        <f t="shared" si="13"/>
        <v>8.0739757380521943E-2</v>
      </c>
      <c r="Q43" s="3">
        <f>IF(ISNUMBER(P43),SUMIF(A:A,A43,P:P),"")</f>
        <v>0.83700269556275186</v>
      </c>
      <c r="R43" s="3">
        <f t="shared" si="14"/>
        <v>9.6462959807121329E-2</v>
      </c>
      <c r="S43" s="7">
        <f t="shared" si="15"/>
        <v>10.366673404999288</v>
      </c>
    </row>
    <row r="44" spans="1:19" x14ac:dyDescent="0.3">
      <c r="A44" s="1">
        <v>11</v>
      </c>
      <c r="B44" s="5">
        <v>0.6875</v>
      </c>
      <c r="C44" s="1" t="s">
        <v>20</v>
      </c>
      <c r="D44" s="1">
        <v>7</v>
      </c>
      <c r="E44" s="1">
        <v>13</v>
      </c>
      <c r="F44" s="1" t="s">
        <v>59</v>
      </c>
      <c r="G44" s="1">
        <v>51.68</v>
      </c>
      <c r="H44" s="1">
        <f>1+COUNTIFS(A:A,A44,G:G,"&gt;"&amp;G44)</f>
        <v>6</v>
      </c>
      <c r="I44" s="2">
        <f>AVERAGEIF(A:A,A44,G:G)</f>
        <v>47.822142857142858</v>
      </c>
      <c r="J44" s="2">
        <f t="shared" si="8"/>
        <v>3.8578571428571422</v>
      </c>
      <c r="K44" s="2">
        <f t="shared" si="9"/>
        <v>93.857857142857142</v>
      </c>
      <c r="L44" s="2">
        <f t="shared" si="10"/>
        <v>279.07245084867418</v>
      </c>
      <c r="M44" s="2">
        <f>SUMIF(A:A,A44,L:L)</f>
        <v>3723.4115006441889</v>
      </c>
      <c r="N44" s="3">
        <f t="shared" si="11"/>
        <v>7.4950740953663525E-2</v>
      </c>
      <c r="O44" s="6">
        <f t="shared" si="12"/>
        <v>13.342096252500369</v>
      </c>
      <c r="P44" s="3">
        <f t="shared" si="13"/>
        <v>7.4950740953663525E-2</v>
      </c>
      <c r="Q44" s="3">
        <f>IF(ISNUMBER(P44),SUMIF(A:A,A44,P:P),"")</f>
        <v>0.83700269556275186</v>
      </c>
      <c r="R44" s="3">
        <f t="shared" si="14"/>
        <v>8.9546594474550656E-2</v>
      </c>
      <c r="S44" s="7">
        <f t="shared" si="15"/>
        <v>11.167370527800498</v>
      </c>
    </row>
    <row r="45" spans="1:19" x14ac:dyDescent="0.3">
      <c r="A45" s="1">
        <v>11</v>
      </c>
      <c r="B45" s="5">
        <v>0.6875</v>
      </c>
      <c r="C45" s="1" t="s">
        <v>20</v>
      </c>
      <c r="D45" s="1">
        <v>7</v>
      </c>
      <c r="E45" s="1">
        <v>11</v>
      </c>
      <c r="F45" s="1" t="s">
        <v>57</v>
      </c>
      <c r="G45" s="1">
        <v>51.6</v>
      </c>
      <c r="H45" s="1">
        <f>1+COUNTIFS(A:A,A45,G:G,"&gt;"&amp;G45)</f>
        <v>7</v>
      </c>
      <c r="I45" s="2">
        <f>AVERAGEIF(A:A,A45,G:G)</f>
        <v>47.822142857142858</v>
      </c>
      <c r="J45" s="2">
        <f t="shared" si="8"/>
        <v>3.7778571428571439</v>
      </c>
      <c r="K45" s="2">
        <f t="shared" si="9"/>
        <v>93.777857142857144</v>
      </c>
      <c r="L45" s="2">
        <f t="shared" si="10"/>
        <v>277.73611286153755</v>
      </c>
      <c r="M45" s="2">
        <f>SUMIF(A:A,A45,L:L)</f>
        <v>3723.4115006441889</v>
      </c>
      <c r="N45" s="3">
        <f t="shared" si="11"/>
        <v>7.4591839449785854E-2</v>
      </c>
      <c r="O45" s="6">
        <f t="shared" si="12"/>
        <v>13.406292261678109</v>
      </c>
      <c r="P45" s="3">
        <f t="shared" si="13"/>
        <v>7.4591839449785854E-2</v>
      </c>
      <c r="Q45" s="3">
        <f>IF(ISNUMBER(P45),SUMIF(A:A,A45,P:P),"")</f>
        <v>0.83700269556275186</v>
      </c>
      <c r="R45" s="3">
        <f t="shared" si="14"/>
        <v>8.9117800749297038E-2</v>
      </c>
      <c r="S45" s="7">
        <f t="shared" si="15"/>
        <v>11.221102760526639</v>
      </c>
    </row>
    <row r="46" spans="1:19" x14ac:dyDescent="0.3">
      <c r="A46" s="1">
        <v>11</v>
      </c>
      <c r="B46" s="5">
        <v>0.6875</v>
      </c>
      <c r="C46" s="1" t="s">
        <v>20</v>
      </c>
      <c r="D46" s="1">
        <v>7</v>
      </c>
      <c r="E46" s="1">
        <v>7</v>
      </c>
      <c r="F46" s="1" t="s">
        <v>54</v>
      </c>
      <c r="G46" s="1">
        <v>46.1</v>
      </c>
      <c r="H46" s="1">
        <f>1+COUNTIFS(A:A,A46,G:G,"&gt;"&amp;G46)</f>
        <v>8</v>
      </c>
      <c r="I46" s="2">
        <f>AVERAGEIF(A:A,A46,G:G)</f>
        <v>47.822142857142858</v>
      </c>
      <c r="J46" s="2">
        <f t="shared" si="8"/>
        <v>-1.7221428571428561</v>
      </c>
      <c r="K46" s="2">
        <f t="shared" si="9"/>
        <v>88.277857142857144</v>
      </c>
      <c r="L46" s="2">
        <f t="shared" si="10"/>
        <v>199.67108316728735</v>
      </c>
      <c r="M46" s="2">
        <f>SUMIF(A:A,A46,L:L)</f>
        <v>3723.4115006441889</v>
      </c>
      <c r="N46" s="3">
        <f t="shared" si="11"/>
        <v>5.3625843700794873E-2</v>
      </c>
      <c r="O46" s="6">
        <f t="shared" si="12"/>
        <v>18.647725256864863</v>
      </c>
      <c r="P46" s="3">
        <f t="shared" si="13"/>
        <v>5.3625843700794873E-2</v>
      </c>
      <c r="Q46" s="3">
        <f>IF(ISNUMBER(P46),SUMIF(A:A,A46,P:P),"")</f>
        <v>0.83700269556275186</v>
      </c>
      <c r="R46" s="3">
        <f t="shared" si="14"/>
        <v>6.4068902029927127E-2</v>
      </c>
      <c r="S46" s="7">
        <f t="shared" si="15"/>
        <v>15.6081963061095</v>
      </c>
    </row>
    <row r="47" spans="1:19" x14ac:dyDescent="0.3">
      <c r="A47" s="1">
        <v>11</v>
      </c>
      <c r="B47" s="5">
        <v>0.6875</v>
      </c>
      <c r="C47" s="1" t="s">
        <v>20</v>
      </c>
      <c r="D47" s="1">
        <v>7</v>
      </c>
      <c r="E47" s="1">
        <v>1</v>
      </c>
      <c r="F47" s="1" t="s">
        <v>48</v>
      </c>
      <c r="G47" s="1">
        <v>44.91</v>
      </c>
      <c r="H47" s="1">
        <f>1+COUNTIFS(A:A,A47,G:G,"&gt;"&amp;G47)</f>
        <v>9</v>
      </c>
      <c r="I47" s="2">
        <f>AVERAGEIF(A:A,A47,G:G)</f>
        <v>47.822142857142858</v>
      </c>
      <c r="J47" s="2">
        <f t="shared" si="8"/>
        <v>-2.9121428571428609</v>
      </c>
      <c r="K47" s="2">
        <f t="shared" si="9"/>
        <v>87.087857142857132</v>
      </c>
      <c r="L47" s="2">
        <f t="shared" si="10"/>
        <v>185.91162540509185</v>
      </c>
      <c r="M47" s="2">
        <f>SUMIF(A:A,A47,L:L)</f>
        <v>3723.4115006441889</v>
      </c>
      <c r="N47" s="3">
        <f t="shared" si="11"/>
        <v>4.9930453664046325E-2</v>
      </c>
      <c r="O47" s="6">
        <f t="shared" si="12"/>
        <v>20.027857281819074</v>
      </c>
      <c r="P47" s="3">
        <f t="shared" si="13"/>
        <v>4.9930453664046325E-2</v>
      </c>
      <c r="Q47" s="3">
        <f>IF(ISNUMBER(P47),SUMIF(A:A,A47,P:P),"")</f>
        <v>0.83700269556275186</v>
      </c>
      <c r="R47" s="3">
        <f t="shared" si="14"/>
        <v>5.9653874388631442E-2</v>
      </c>
      <c r="S47" s="7">
        <f t="shared" si="15"/>
        <v>16.763370531228652</v>
      </c>
    </row>
    <row r="48" spans="1:19" x14ac:dyDescent="0.3">
      <c r="A48" s="1">
        <v>11</v>
      </c>
      <c r="B48" s="5">
        <v>0.6875</v>
      </c>
      <c r="C48" s="1" t="s">
        <v>20</v>
      </c>
      <c r="D48" s="1">
        <v>7</v>
      </c>
      <c r="E48" s="1">
        <v>14</v>
      </c>
      <c r="F48" s="1" t="s">
        <v>60</v>
      </c>
      <c r="G48" s="1">
        <v>42.4</v>
      </c>
      <c r="H48" s="1">
        <f>1+COUNTIFS(A:A,A48,G:G,"&gt;"&amp;G48)</f>
        <v>10</v>
      </c>
      <c r="I48" s="2">
        <f>AVERAGEIF(A:A,A48,G:G)</f>
        <v>47.822142857142858</v>
      </c>
      <c r="J48" s="2">
        <f t="shared" si="8"/>
        <v>-5.4221428571428589</v>
      </c>
      <c r="K48" s="2">
        <f t="shared" si="9"/>
        <v>84.577857142857141</v>
      </c>
      <c r="L48" s="2">
        <f t="shared" si="10"/>
        <v>159.91963832202407</v>
      </c>
      <c r="M48" s="2">
        <f>SUMIF(A:A,A48,L:L)</f>
        <v>3723.4115006441889</v>
      </c>
      <c r="N48" s="3">
        <f t="shared" si="11"/>
        <v>4.2949762145375638E-2</v>
      </c>
      <c r="O48" s="6">
        <f t="shared" si="12"/>
        <v>23.283016017998346</v>
      </c>
      <c r="P48" s="3" t="str">
        <f t="shared" si="13"/>
        <v/>
      </c>
      <c r="Q48" s="3" t="str">
        <f>IF(ISNUMBER(P48),SUMIF(A:A,A48,P:P),"")</f>
        <v/>
      </c>
      <c r="R48" s="3" t="str">
        <f t="shared" si="14"/>
        <v/>
      </c>
      <c r="S48" s="7" t="str">
        <f t="shared" si="15"/>
        <v/>
      </c>
    </row>
    <row r="49" spans="1:19" x14ac:dyDescent="0.3">
      <c r="A49" s="1">
        <v>11</v>
      </c>
      <c r="B49" s="5">
        <v>0.6875</v>
      </c>
      <c r="C49" s="1" t="s">
        <v>20</v>
      </c>
      <c r="D49" s="1">
        <v>7</v>
      </c>
      <c r="E49" s="1">
        <v>6</v>
      </c>
      <c r="F49" s="1" t="s">
        <v>53</v>
      </c>
      <c r="G49" s="1">
        <v>41.84</v>
      </c>
      <c r="H49" s="1">
        <f>1+COUNTIFS(A:A,A49,G:G,"&gt;"&amp;G49)</f>
        <v>11</v>
      </c>
      <c r="I49" s="2">
        <f>AVERAGEIF(A:A,A49,G:G)</f>
        <v>47.822142857142858</v>
      </c>
      <c r="J49" s="2">
        <f t="shared" si="8"/>
        <v>-5.9821428571428541</v>
      </c>
      <c r="K49" s="2">
        <f t="shared" si="9"/>
        <v>84.017857142857139</v>
      </c>
      <c r="L49" s="2">
        <f t="shared" si="10"/>
        <v>154.63560730772835</v>
      </c>
      <c r="M49" s="2">
        <f>SUMIF(A:A,A49,L:L)</f>
        <v>3723.4115006441889</v>
      </c>
      <c r="N49" s="3">
        <f t="shared" si="11"/>
        <v>4.1530625148731154E-2</v>
      </c>
      <c r="O49" s="6">
        <f t="shared" si="12"/>
        <v>24.07861659724022</v>
      </c>
      <c r="P49" s="3" t="str">
        <f t="shared" si="13"/>
        <v/>
      </c>
      <c r="Q49" s="3" t="str">
        <f>IF(ISNUMBER(P49),SUMIF(A:A,A49,P:P),"")</f>
        <v/>
      </c>
      <c r="R49" s="3" t="str">
        <f t="shared" si="14"/>
        <v/>
      </c>
      <c r="S49" s="7" t="str">
        <f t="shared" si="15"/>
        <v/>
      </c>
    </row>
    <row r="50" spans="1:19" x14ac:dyDescent="0.3">
      <c r="A50" s="1">
        <v>11</v>
      </c>
      <c r="B50" s="5">
        <v>0.6875</v>
      </c>
      <c r="C50" s="1" t="s">
        <v>20</v>
      </c>
      <c r="D50" s="1">
        <v>7</v>
      </c>
      <c r="E50" s="1">
        <v>12</v>
      </c>
      <c r="F50" s="1" t="s">
        <v>58</v>
      </c>
      <c r="G50" s="1">
        <v>40.29</v>
      </c>
      <c r="H50" s="1">
        <f>1+COUNTIFS(A:A,A50,G:G,"&gt;"&amp;G50)</f>
        <v>12</v>
      </c>
      <c r="I50" s="2">
        <f>AVERAGEIF(A:A,A50,G:G)</f>
        <v>47.822142857142858</v>
      </c>
      <c r="J50" s="2">
        <f t="shared" si="8"/>
        <v>-7.5321428571428584</v>
      </c>
      <c r="K50" s="2">
        <f t="shared" si="9"/>
        <v>82.467857142857142</v>
      </c>
      <c r="L50" s="2">
        <f t="shared" si="10"/>
        <v>140.90296029314857</v>
      </c>
      <c r="M50" s="2">
        <f>SUMIF(A:A,A50,L:L)</f>
        <v>3723.4115006441889</v>
      </c>
      <c r="N50" s="3">
        <f t="shared" si="11"/>
        <v>3.7842435698759294E-2</v>
      </c>
      <c r="O50" s="6">
        <f t="shared" si="12"/>
        <v>26.425360353662068</v>
      </c>
      <c r="P50" s="3" t="str">
        <f t="shared" si="13"/>
        <v/>
      </c>
      <c r="Q50" s="3" t="str">
        <f>IF(ISNUMBER(P50),SUMIF(A:A,A50,P:P),"")</f>
        <v/>
      </c>
      <c r="R50" s="3" t="str">
        <f t="shared" si="14"/>
        <v/>
      </c>
      <c r="S50" s="7" t="str">
        <f t="shared" si="15"/>
        <v/>
      </c>
    </row>
    <row r="51" spans="1:19" x14ac:dyDescent="0.3">
      <c r="A51" s="1">
        <v>11</v>
      </c>
      <c r="B51" s="5">
        <v>0.6875</v>
      </c>
      <c r="C51" s="1" t="s">
        <v>20</v>
      </c>
      <c r="D51" s="1">
        <v>7</v>
      </c>
      <c r="E51" s="1">
        <v>15</v>
      </c>
      <c r="F51" s="1" t="s">
        <v>61</v>
      </c>
      <c r="G51" s="1">
        <v>34.61</v>
      </c>
      <c r="H51" s="1">
        <f>1+COUNTIFS(A:A,A51,G:G,"&gt;"&amp;G51)</f>
        <v>13</v>
      </c>
      <c r="I51" s="2">
        <f>AVERAGEIF(A:A,A51,G:G)</f>
        <v>47.822142857142858</v>
      </c>
      <c r="J51" s="2">
        <f t="shared" si="8"/>
        <v>-13.212142857142858</v>
      </c>
      <c r="K51" s="2">
        <f t="shared" si="9"/>
        <v>76.787857142857149</v>
      </c>
      <c r="L51" s="2">
        <f t="shared" si="10"/>
        <v>100.21034517405887</v>
      </c>
      <c r="M51" s="2">
        <f>SUMIF(A:A,A51,L:L)</f>
        <v>3723.4115006441889</v>
      </c>
      <c r="N51" s="3">
        <f t="shared" si="11"/>
        <v>2.6913583190233323E-2</v>
      </c>
      <c r="O51" s="6">
        <f t="shared" si="12"/>
        <v>37.155959239306725</v>
      </c>
      <c r="P51" s="3" t="str">
        <f t="shared" si="13"/>
        <v/>
      </c>
      <c r="Q51" s="3" t="str">
        <f>IF(ISNUMBER(P51),SUMIF(A:A,A51,P:P),"")</f>
        <v/>
      </c>
      <c r="R51" s="3" t="str">
        <f t="shared" si="14"/>
        <v/>
      </c>
      <c r="S51" s="7" t="str">
        <f t="shared" si="15"/>
        <v/>
      </c>
    </row>
    <row r="52" spans="1:19" x14ac:dyDescent="0.3">
      <c r="A52" s="1">
        <v>11</v>
      </c>
      <c r="B52" s="5">
        <v>0.6875</v>
      </c>
      <c r="C52" s="1" t="s">
        <v>20</v>
      </c>
      <c r="D52" s="1">
        <v>7</v>
      </c>
      <c r="E52" s="1">
        <v>2</v>
      </c>
      <c r="F52" s="1" t="s">
        <v>49</v>
      </c>
      <c r="G52" s="1">
        <v>23.43</v>
      </c>
      <c r="H52" s="1">
        <f>1+COUNTIFS(A:A,A52,G:G,"&gt;"&amp;G52)</f>
        <v>14</v>
      </c>
      <c r="I52" s="2">
        <f>AVERAGEIF(A:A,A52,G:G)</f>
        <v>47.822142857142858</v>
      </c>
      <c r="J52" s="2">
        <f t="shared" si="8"/>
        <v>-24.392142857142858</v>
      </c>
      <c r="K52" s="2">
        <f t="shared" si="9"/>
        <v>65.607857142857142</v>
      </c>
      <c r="L52" s="2">
        <f t="shared" si="10"/>
        <v>51.237486818692261</v>
      </c>
      <c r="M52" s="2">
        <f>SUMIF(A:A,A52,L:L)</f>
        <v>3723.4115006441889</v>
      </c>
      <c r="N52" s="3">
        <f t="shared" si="11"/>
        <v>1.3760898254148821E-2</v>
      </c>
      <c r="O52" s="6">
        <f t="shared" si="12"/>
        <v>72.66967472116194</v>
      </c>
      <c r="P52" s="3" t="str">
        <f t="shared" si="13"/>
        <v/>
      </c>
      <c r="Q52" s="3" t="str">
        <f>IF(ISNUMBER(P52),SUMIF(A:A,A52,P:P),"")</f>
        <v/>
      </c>
      <c r="R52" s="3" t="str">
        <f t="shared" si="14"/>
        <v/>
      </c>
      <c r="S52" s="7" t="str">
        <f t="shared" si="15"/>
        <v/>
      </c>
    </row>
    <row r="53" spans="1:19" x14ac:dyDescent="0.3">
      <c r="A53" s="1"/>
      <c r="B53" s="5"/>
      <c r="C53" s="1"/>
      <c r="D53" s="1"/>
      <c r="E53" s="1"/>
      <c r="F53" s="1"/>
      <c r="G53" s="1"/>
      <c r="H53" s="1"/>
      <c r="I53" s="2"/>
      <c r="J53" s="2"/>
      <c r="K53" s="2"/>
      <c r="L53" s="2"/>
      <c r="M53" s="2"/>
      <c r="N53" s="3"/>
      <c r="O53" s="6"/>
      <c r="P53" s="3"/>
      <c r="Q53" s="3"/>
      <c r="R53" s="3"/>
      <c r="S53" s="7"/>
    </row>
    <row r="54" spans="1:19" x14ac:dyDescent="0.3">
      <c r="A54" s="1">
        <v>14</v>
      </c>
      <c r="B54" s="5">
        <v>0.70833333333333337</v>
      </c>
      <c r="C54" s="1" t="s">
        <v>20</v>
      </c>
      <c r="D54" s="1">
        <v>8</v>
      </c>
      <c r="E54" s="1">
        <v>8</v>
      </c>
      <c r="F54" s="1" t="s">
        <v>67</v>
      </c>
      <c r="G54" s="1">
        <v>66.52</v>
      </c>
      <c r="H54" s="1">
        <f>1+COUNTIFS(A:A,A54,G:G,"&gt;"&amp;G54)</f>
        <v>1</v>
      </c>
      <c r="I54" s="2">
        <f>AVERAGEIF(A:A,A54,G:G)</f>
        <v>48.642142857142851</v>
      </c>
      <c r="J54" s="2">
        <f t="shared" ref="J54:J67" si="16">G54-I54</f>
        <v>17.877857142857145</v>
      </c>
      <c r="K54" s="2">
        <f t="shared" ref="K54:K67" si="17">90+J54</f>
        <v>107.87785714285715</v>
      </c>
      <c r="L54" s="2">
        <f t="shared" ref="L54:L67" si="18">EXP(0.06*K54)</f>
        <v>647.21039594522358</v>
      </c>
      <c r="M54" s="2">
        <f>SUMIF(A:A,A54,L:L)</f>
        <v>3795.5976704395216</v>
      </c>
      <c r="N54" s="3">
        <f t="shared" ref="N54:N67" si="19">L54/M54</f>
        <v>0.17051606944164818</v>
      </c>
      <c r="O54" s="6">
        <f t="shared" ref="O54:O67" si="20">1/N54</f>
        <v>5.8645499117736062</v>
      </c>
      <c r="P54" s="3">
        <f t="shared" ref="P54:P67" si="21">IF(O54&gt;21,"",N54)</f>
        <v>0.17051606944164818</v>
      </c>
      <c r="Q54" s="3">
        <f>IF(ISNUMBER(P54),SUMIF(A:A,A54,P:P),"")</f>
        <v>0.89231821587699356</v>
      </c>
      <c r="R54" s="3">
        <f t="shared" ref="R54:R67" si="22">IFERROR(P54*(1/Q54),"")</f>
        <v>0.19109334137492703</v>
      </c>
      <c r="S54" s="7">
        <f t="shared" ref="S54:S67" si="23">IFERROR(1/R54,"")</f>
        <v>5.2330447141954046</v>
      </c>
    </row>
    <row r="55" spans="1:19" x14ac:dyDescent="0.3">
      <c r="A55" s="1">
        <v>14</v>
      </c>
      <c r="B55" s="5">
        <v>0.70833333333333337</v>
      </c>
      <c r="C55" s="1" t="s">
        <v>20</v>
      </c>
      <c r="D55" s="1">
        <v>8</v>
      </c>
      <c r="E55" s="1">
        <v>14</v>
      </c>
      <c r="F55" s="1" t="s">
        <v>72</v>
      </c>
      <c r="G55" s="1">
        <v>62.95</v>
      </c>
      <c r="H55" s="1">
        <f>1+COUNTIFS(A:A,A55,G:G,"&gt;"&amp;G55)</f>
        <v>2</v>
      </c>
      <c r="I55" s="2">
        <f>AVERAGEIF(A:A,A55,G:G)</f>
        <v>48.642142857142851</v>
      </c>
      <c r="J55" s="2">
        <f t="shared" si="16"/>
        <v>14.307857142857152</v>
      </c>
      <c r="K55" s="2">
        <f t="shared" si="17"/>
        <v>104.30785714285716</v>
      </c>
      <c r="L55" s="2">
        <f t="shared" si="18"/>
        <v>522.41977353246796</v>
      </c>
      <c r="M55" s="2">
        <f>SUMIF(A:A,A55,L:L)</f>
        <v>3795.5976704395216</v>
      </c>
      <c r="N55" s="3">
        <f t="shared" si="19"/>
        <v>0.13763834286260718</v>
      </c>
      <c r="O55" s="6">
        <f t="shared" si="20"/>
        <v>7.2654173190548814</v>
      </c>
      <c r="P55" s="3">
        <f t="shared" si="21"/>
        <v>0.13763834286260718</v>
      </c>
      <c r="Q55" s="3">
        <f>IF(ISNUMBER(P55),SUMIF(A:A,A55,P:P),"")</f>
        <v>0.89231821587699356</v>
      </c>
      <c r="R55" s="3">
        <f t="shared" si="22"/>
        <v>0.15424804785289811</v>
      </c>
      <c r="S55" s="7">
        <f t="shared" si="23"/>
        <v>6.4830642197408617</v>
      </c>
    </row>
    <row r="56" spans="1:19" x14ac:dyDescent="0.3">
      <c r="A56" s="1">
        <v>14</v>
      </c>
      <c r="B56" s="5">
        <v>0.70833333333333337</v>
      </c>
      <c r="C56" s="1" t="s">
        <v>20</v>
      </c>
      <c r="D56" s="1">
        <v>8</v>
      </c>
      <c r="E56" s="1">
        <v>7</v>
      </c>
      <c r="F56" s="1" t="s">
        <v>66</v>
      </c>
      <c r="G56" s="1">
        <v>62.55</v>
      </c>
      <c r="H56" s="1">
        <f>1+COUNTIFS(A:A,A56,G:G,"&gt;"&amp;G56)</f>
        <v>3</v>
      </c>
      <c r="I56" s="2">
        <f>AVERAGEIF(A:A,A56,G:G)</f>
        <v>48.642142857142851</v>
      </c>
      <c r="J56" s="2">
        <f t="shared" si="16"/>
        <v>13.907857142857146</v>
      </c>
      <c r="K56" s="2">
        <f t="shared" si="17"/>
        <v>103.90785714285715</v>
      </c>
      <c r="L56" s="2">
        <f t="shared" si="18"/>
        <v>510.03095939471172</v>
      </c>
      <c r="M56" s="2">
        <f>SUMIF(A:A,A56,L:L)</f>
        <v>3795.5976704395216</v>
      </c>
      <c r="N56" s="3">
        <f t="shared" si="19"/>
        <v>0.13437434725152292</v>
      </c>
      <c r="O56" s="6">
        <f t="shared" si="20"/>
        <v>7.4418966153427517</v>
      </c>
      <c r="P56" s="3">
        <f t="shared" si="21"/>
        <v>0.13437434725152292</v>
      </c>
      <c r="Q56" s="3">
        <f>IF(ISNUMBER(P56),SUMIF(A:A,A56,P:P),"")</f>
        <v>0.89231821587699356</v>
      </c>
      <c r="R56" s="3">
        <f t="shared" si="22"/>
        <v>0.1505901648768386</v>
      </c>
      <c r="S56" s="7">
        <f t="shared" si="23"/>
        <v>6.6405399105436809</v>
      </c>
    </row>
    <row r="57" spans="1:19" x14ac:dyDescent="0.3">
      <c r="A57" s="1">
        <v>14</v>
      </c>
      <c r="B57" s="5">
        <v>0.70833333333333337</v>
      </c>
      <c r="C57" s="1" t="s">
        <v>20</v>
      </c>
      <c r="D57" s="1">
        <v>8</v>
      </c>
      <c r="E57" s="1">
        <v>3</v>
      </c>
      <c r="F57" s="1" t="s">
        <v>63</v>
      </c>
      <c r="G57" s="1">
        <v>57</v>
      </c>
      <c r="H57" s="1">
        <f>1+COUNTIFS(A:A,A57,G:G,"&gt;"&amp;G57)</f>
        <v>4</v>
      </c>
      <c r="I57" s="2">
        <f>AVERAGEIF(A:A,A57,G:G)</f>
        <v>48.642142857142851</v>
      </c>
      <c r="J57" s="2">
        <f t="shared" si="16"/>
        <v>8.3578571428571493</v>
      </c>
      <c r="K57" s="2">
        <f t="shared" si="17"/>
        <v>98.357857142857142</v>
      </c>
      <c r="L57" s="2">
        <f t="shared" si="18"/>
        <v>365.5749897907645</v>
      </c>
      <c r="M57" s="2">
        <f>SUMIF(A:A,A57,L:L)</f>
        <v>3795.5976704395216</v>
      </c>
      <c r="N57" s="3">
        <f t="shared" si="19"/>
        <v>9.631552696901928E-2</v>
      </c>
      <c r="O57" s="6">
        <f t="shared" si="20"/>
        <v>10.382541958387028</v>
      </c>
      <c r="P57" s="3">
        <f t="shared" si="21"/>
        <v>9.631552696901928E-2</v>
      </c>
      <c r="Q57" s="3">
        <f>IF(ISNUMBER(P57),SUMIF(A:A,A57,P:P),"")</f>
        <v>0.89231821587699356</v>
      </c>
      <c r="R57" s="3">
        <f t="shared" si="22"/>
        <v>0.10793854171671019</v>
      </c>
      <c r="S57" s="7">
        <f t="shared" si="23"/>
        <v>9.2645313165759386</v>
      </c>
    </row>
    <row r="58" spans="1:19" x14ac:dyDescent="0.3">
      <c r="A58" s="1">
        <v>14</v>
      </c>
      <c r="B58" s="5">
        <v>0.70833333333333337</v>
      </c>
      <c r="C58" s="1" t="s">
        <v>20</v>
      </c>
      <c r="D58" s="1">
        <v>8</v>
      </c>
      <c r="E58" s="1">
        <v>2</v>
      </c>
      <c r="F58" s="1" t="s">
        <v>62</v>
      </c>
      <c r="G58" s="1">
        <v>53.3</v>
      </c>
      <c r="H58" s="1">
        <f>1+COUNTIFS(A:A,A58,G:G,"&gt;"&amp;G58)</f>
        <v>5</v>
      </c>
      <c r="I58" s="2">
        <f>AVERAGEIF(A:A,A58,G:G)</f>
        <v>48.642142857142851</v>
      </c>
      <c r="J58" s="2">
        <f t="shared" si="16"/>
        <v>4.6578571428571465</v>
      </c>
      <c r="K58" s="2">
        <f t="shared" si="17"/>
        <v>94.657857142857154</v>
      </c>
      <c r="L58" s="2">
        <f t="shared" si="18"/>
        <v>292.79462613990989</v>
      </c>
      <c r="M58" s="2">
        <f>SUMIF(A:A,A58,L:L)</f>
        <v>3795.5976704395216</v>
      </c>
      <c r="N58" s="3">
        <f t="shared" si="19"/>
        <v>7.7140585373476886E-2</v>
      </c>
      <c r="O58" s="6">
        <f t="shared" si="20"/>
        <v>12.963344718717007</v>
      </c>
      <c r="P58" s="3">
        <f t="shared" si="21"/>
        <v>7.7140585373476886E-2</v>
      </c>
      <c r="Q58" s="3">
        <f>IF(ISNUMBER(P58),SUMIF(A:A,A58,P:P),"")</f>
        <v>0.89231821587699356</v>
      </c>
      <c r="R58" s="3">
        <f t="shared" si="22"/>
        <v>8.6449636464790883E-2</v>
      </c>
      <c r="S58" s="7">
        <f t="shared" si="23"/>
        <v>11.567428631204006</v>
      </c>
    </row>
    <row r="59" spans="1:19" x14ac:dyDescent="0.3">
      <c r="A59" s="1">
        <v>14</v>
      </c>
      <c r="B59" s="5">
        <v>0.70833333333333337</v>
      </c>
      <c r="C59" s="1" t="s">
        <v>20</v>
      </c>
      <c r="D59" s="1">
        <v>8</v>
      </c>
      <c r="E59" s="1">
        <v>11</v>
      </c>
      <c r="F59" s="1" t="s">
        <v>69</v>
      </c>
      <c r="G59" s="1">
        <v>50.92</v>
      </c>
      <c r="H59" s="1">
        <f>1+COUNTIFS(A:A,A59,G:G,"&gt;"&amp;G59)</f>
        <v>6</v>
      </c>
      <c r="I59" s="2">
        <f>AVERAGEIF(A:A,A59,G:G)</f>
        <v>48.642142857142851</v>
      </c>
      <c r="J59" s="2">
        <f t="shared" si="16"/>
        <v>2.277857142857151</v>
      </c>
      <c r="K59" s="2">
        <f t="shared" si="17"/>
        <v>92.277857142857158</v>
      </c>
      <c r="L59" s="2">
        <f t="shared" si="18"/>
        <v>253.83169482016888</v>
      </c>
      <c r="M59" s="2">
        <f>SUMIF(A:A,A59,L:L)</f>
        <v>3795.5976704395216</v>
      </c>
      <c r="N59" s="3">
        <f t="shared" si="19"/>
        <v>6.6875289970018278E-2</v>
      </c>
      <c r="O59" s="6">
        <f t="shared" si="20"/>
        <v>14.953206190931253</v>
      </c>
      <c r="P59" s="3">
        <f t="shared" si="21"/>
        <v>6.6875289970018278E-2</v>
      </c>
      <c r="Q59" s="3">
        <f>IF(ISNUMBER(P59),SUMIF(A:A,A59,P:P),"")</f>
        <v>0.89231821587699356</v>
      </c>
      <c r="R59" s="3">
        <f t="shared" si="22"/>
        <v>7.4945561773936784E-2</v>
      </c>
      <c r="S59" s="7">
        <f t="shared" si="23"/>
        <v>13.343018269932589</v>
      </c>
    </row>
    <row r="60" spans="1:19" x14ac:dyDescent="0.3">
      <c r="A60" s="1">
        <v>14</v>
      </c>
      <c r="B60" s="5">
        <v>0.70833333333333337</v>
      </c>
      <c r="C60" s="1" t="s">
        <v>20</v>
      </c>
      <c r="D60" s="1">
        <v>8</v>
      </c>
      <c r="E60" s="1">
        <v>5</v>
      </c>
      <c r="F60" s="1" t="s">
        <v>64</v>
      </c>
      <c r="G60" s="1">
        <v>48.58</v>
      </c>
      <c r="H60" s="1">
        <f>1+COUNTIFS(A:A,A60,G:G,"&gt;"&amp;G60)</f>
        <v>7</v>
      </c>
      <c r="I60" s="2">
        <f>AVERAGEIF(A:A,A60,G:G)</f>
        <v>48.642142857142851</v>
      </c>
      <c r="J60" s="2">
        <f t="shared" si="16"/>
        <v>-6.2142857142852392E-2</v>
      </c>
      <c r="K60" s="2">
        <f t="shared" si="17"/>
        <v>89.937857142857155</v>
      </c>
      <c r="L60" s="2">
        <f t="shared" si="18"/>
        <v>220.58242367873177</v>
      </c>
      <c r="M60" s="2">
        <f>SUMIF(A:A,A60,L:L)</f>
        <v>3795.5976704395216</v>
      </c>
      <c r="N60" s="3">
        <f t="shared" si="19"/>
        <v>5.8115333296953162E-2</v>
      </c>
      <c r="O60" s="6">
        <f t="shared" si="20"/>
        <v>17.20716277906002</v>
      </c>
      <c r="P60" s="3">
        <f t="shared" si="21"/>
        <v>5.8115333296953162E-2</v>
      </c>
      <c r="Q60" s="3">
        <f>IF(ISNUMBER(P60),SUMIF(A:A,A60,P:P),"")</f>
        <v>0.89231821587699356</v>
      </c>
      <c r="R60" s="3">
        <f t="shared" si="22"/>
        <v>6.512848472989638E-2</v>
      </c>
      <c r="S60" s="7">
        <f t="shared" si="23"/>
        <v>15.354264791315851</v>
      </c>
    </row>
    <row r="61" spans="1:19" x14ac:dyDescent="0.3">
      <c r="A61" s="1">
        <v>14</v>
      </c>
      <c r="B61" s="5">
        <v>0.70833333333333337</v>
      </c>
      <c r="C61" s="1" t="s">
        <v>20</v>
      </c>
      <c r="D61" s="1">
        <v>8</v>
      </c>
      <c r="E61" s="1">
        <v>6</v>
      </c>
      <c r="F61" s="1" t="s">
        <v>65</v>
      </c>
      <c r="G61" s="1">
        <v>47.13</v>
      </c>
      <c r="H61" s="1">
        <f>1+COUNTIFS(A:A,A61,G:G,"&gt;"&amp;G61)</f>
        <v>8</v>
      </c>
      <c r="I61" s="2">
        <f>AVERAGEIF(A:A,A61,G:G)</f>
        <v>48.642142857142851</v>
      </c>
      <c r="J61" s="2">
        <f t="shared" si="16"/>
        <v>-1.5121428571428481</v>
      </c>
      <c r="K61" s="2">
        <f t="shared" si="17"/>
        <v>88.487857142857152</v>
      </c>
      <c r="L61" s="2">
        <f t="shared" si="18"/>
        <v>202.20285548554119</v>
      </c>
      <c r="M61" s="2">
        <f>SUMIF(A:A,A61,L:L)</f>
        <v>3795.5976704395216</v>
      </c>
      <c r="N61" s="3">
        <f t="shared" si="19"/>
        <v>5.3272994938403616E-2</v>
      </c>
      <c r="O61" s="6">
        <f t="shared" si="20"/>
        <v>18.771236743048526</v>
      </c>
      <c r="P61" s="3">
        <f t="shared" si="21"/>
        <v>5.3272994938403616E-2</v>
      </c>
      <c r="Q61" s="3">
        <f>IF(ISNUMBER(P61),SUMIF(A:A,A61,P:P),"")</f>
        <v>0.89231821587699356</v>
      </c>
      <c r="R61" s="3">
        <f t="shared" si="22"/>
        <v>5.9701790225189483E-2</v>
      </c>
      <c r="S61" s="7">
        <f t="shared" si="23"/>
        <v>16.749916480361726</v>
      </c>
    </row>
    <row r="62" spans="1:19" x14ac:dyDescent="0.3">
      <c r="A62" s="1">
        <v>14</v>
      </c>
      <c r="B62" s="5">
        <v>0.70833333333333337</v>
      </c>
      <c r="C62" s="1" t="s">
        <v>20</v>
      </c>
      <c r="D62" s="1">
        <v>8</v>
      </c>
      <c r="E62" s="1">
        <v>13</v>
      </c>
      <c r="F62" s="1" t="s">
        <v>71</v>
      </c>
      <c r="G62" s="1">
        <v>46.08</v>
      </c>
      <c r="H62" s="1">
        <f>1+COUNTIFS(A:A,A62,G:G,"&gt;"&amp;G62)</f>
        <v>9</v>
      </c>
      <c r="I62" s="2">
        <f>AVERAGEIF(A:A,A62,G:G)</f>
        <v>48.642142857142851</v>
      </c>
      <c r="J62" s="2">
        <f t="shared" si="16"/>
        <v>-2.5621428571428524</v>
      </c>
      <c r="K62" s="2">
        <f t="shared" si="17"/>
        <v>87.437857142857155</v>
      </c>
      <c r="L62" s="2">
        <f t="shared" si="18"/>
        <v>189.85705151945592</v>
      </c>
      <c r="M62" s="2">
        <f>SUMIF(A:A,A62,L:L)</f>
        <v>3795.5976704395216</v>
      </c>
      <c r="N62" s="3">
        <f t="shared" si="19"/>
        <v>5.0020330921288318E-2</v>
      </c>
      <c r="O62" s="6">
        <f t="shared" si="20"/>
        <v>19.991870936911507</v>
      </c>
      <c r="P62" s="3">
        <f t="shared" si="21"/>
        <v>5.0020330921288318E-2</v>
      </c>
      <c r="Q62" s="3">
        <f>IF(ISNUMBER(P62),SUMIF(A:A,A62,P:P),"")</f>
        <v>0.89231821587699356</v>
      </c>
      <c r="R62" s="3">
        <f t="shared" si="22"/>
        <v>5.6056606299499372E-2</v>
      </c>
      <c r="S62" s="7">
        <f t="shared" si="23"/>
        <v>17.839110606467997</v>
      </c>
    </row>
    <row r="63" spans="1:19" x14ac:dyDescent="0.3">
      <c r="A63" s="1">
        <v>14</v>
      </c>
      <c r="B63" s="5">
        <v>0.70833333333333337</v>
      </c>
      <c r="C63" s="1" t="s">
        <v>20</v>
      </c>
      <c r="D63" s="1">
        <v>8</v>
      </c>
      <c r="E63" s="1">
        <v>12</v>
      </c>
      <c r="F63" s="1" t="s">
        <v>70</v>
      </c>
      <c r="G63" s="1">
        <v>45.41</v>
      </c>
      <c r="H63" s="1">
        <f>1+COUNTIFS(A:A,A63,G:G,"&gt;"&amp;G63)</f>
        <v>10</v>
      </c>
      <c r="I63" s="2">
        <f>AVERAGEIF(A:A,A63,G:G)</f>
        <v>48.642142857142851</v>
      </c>
      <c r="J63" s="2">
        <f t="shared" si="16"/>
        <v>-3.2321428571428541</v>
      </c>
      <c r="K63" s="2">
        <f t="shared" si="17"/>
        <v>86.767857142857139</v>
      </c>
      <c r="L63" s="2">
        <f t="shared" si="18"/>
        <v>182.37617116649164</v>
      </c>
      <c r="M63" s="2">
        <f>SUMIF(A:A,A63,L:L)</f>
        <v>3795.5976704395216</v>
      </c>
      <c r="N63" s="3">
        <f t="shared" si="19"/>
        <v>4.8049394852055775E-2</v>
      </c>
      <c r="O63" s="6">
        <f t="shared" si="20"/>
        <v>20.811916634517519</v>
      </c>
      <c r="P63" s="3">
        <f t="shared" si="21"/>
        <v>4.8049394852055775E-2</v>
      </c>
      <c r="Q63" s="3">
        <f>IF(ISNUMBER(P63),SUMIF(A:A,A63,P:P),"")</f>
        <v>0.89231821587699356</v>
      </c>
      <c r="R63" s="3">
        <f t="shared" si="22"/>
        <v>5.3847824685313163E-2</v>
      </c>
      <c r="S63" s="7">
        <f t="shared" si="23"/>
        <v>18.570852320293397</v>
      </c>
    </row>
    <row r="64" spans="1:19" x14ac:dyDescent="0.3">
      <c r="A64" s="1">
        <v>14</v>
      </c>
      <c r="B64" s="5">
        <v>0.70833333333333337</v>
      </c>
      <c r="C64" s="1" t="s">
        <v>20</v>
      </c>
      <c r="D64" s="1">
        <v>8</v>
      </c>
      <c r="E64" s="1">
        <v>16</v>
      </c>
      <c r="F64" s="1" t="s">
        <v>74</v>
      </c>
      <c r="G64" s="1">
        <v>40.94</v>
      </c>
      <c r="H64" s="1">
        <f>1+COUNTIFS(A:A,A64,G:G,"&gt;"&amp;G64)</f>
        <v>11</v>
      </c>
      <c r="I64" s="2">
        <f>AVERAGEIF(A:A,A64,G:G)</f>
        <v>48.642142857142851</v>
      </c>
      <c r="J64" s="2">
        <f t="shared" si="16"/>
        <v>-7.702142857142853</v>
      </c>
      <c r="K64" s="2">
        <f t="shared" si="17"/>
        <v>82.29785714285714</v>
      </c>
      <c r="L64" s="2">
        <f t="shared" si="18"/>
        <v>139.4730550123478</v>
      </c>
      <c r="M64" s="2">
        <f>SUMIF(A:A,A64,L:L)</f>
        <v>3795.5976704395216</v>
      </c>
      <c r="N64" s="3">
        <f t="shared" si="19"/>
        <v>3.6746006063439578E-2</v>
      </c>
      <c r="O64" s="6">
        <f t="shared" si="20"/>
        <v>27.21384191450808</v>
      </c>
      <c r="P64" s="3" t="str">
        <f t="shared" si="21"/>
        <v/>
      </c>
      <c r="Q64" s="3" t="str">
        <f>IF(ISNUMBER(P64),SUMIF(A:A,A64,P:P),"")</f>
        <v/>
      </c>
      <c r="R64" s="3" t="str">
        <f t="shared" si="22"/>
        <v/>
      </c>
      <c r="S64" s="7" t="str">
        <f t="shared" si="23"/>
        <v/>
      </c>
    </row>
    <row r="65" spans="1:19" x14ac:dyDescent="0.3">
      <c r="A65" s="1">
        <v>14</v>
      </c>
      <c r="B65" s="5">
        <v>0.70833333333333337</v>
      </c>
      <c r="C65" s="1" t="s">
        <v>20</v>
      </c>
      <c r="D65" s="1">
        <v>8</v>
      </c>
      <c r="E65" s="1">
        <v>17</v>
      </c>
      <c r="F65" s="1" t="s">
        <v>75</v>
      </c>
      <c r="G65" s="1">
        <v>37.78</v>
      </c>
      <c r="H65" s="1">
        <f>1+COUNTIFS(A:A,A65,G:G,"&gt;"&amp;G65)</f>
        <v>12</v>
      </c>
      <c r="I65" s="2">
        <f>AVERAGEIF(A:A,A65,G:G)</f>
        <v>48.642142857142851</v>
      </c>
      <c r="J65" s="2">
        <f t="shared" si="16"/>
        <v>-10.86214285714285</v>
      </c>
      <c r="K65" s="2">
        <f t="shared" si="17"/>
        <v>79.137857142857143</v>
      </c>
      <c r="L65" s="2">
        <f t="shared" si="18"/>
        <v>115.38466141647034</v>
      </c>
      <c r="M65" s="2">
        <f>SUMIF(A:A,A65,L:L)</f>
        <v>3795.5976704395216</v>
      </c>
      <c r="N65" s="3">
        <f t="shared" si="19"/>
        <v>3.0399602759559354E-2</v>
      </c>
      <c r="O65" s="6">
        <f t="shared" si="20"/>
        <v>32.895166687187825</v>
      </c>
      <c r="P65" s="3" t="str">
        <f t="shared" si="21"/>
        <v/>
      </c>
      <c r="Q65" s="3" t="str">
        <f>IF(ISNUMBER(P65),SUMIF(A:A,A65,P:P),"")</f>
        <v/>
      </c>
      <c r="R65" s="3" t="str">
        <f t="shared" si="22"/>
        <v/>
      </c>
      <c r="S65" s="7" t="str">
        <f t="shared" si="23"/>
        <v/>
      </c>
    </row>
    <row r="66" spans="1:19" x14ac:dyDescent="0.3">
      <c r="A66" s="1">
        <v>14</v>
      </c>
      <c r="B66" s="5">
        <v>0.70833333333333337</v>
      </c>
      <c r="C66" s="1" t="s">
        <v>20</v>
      </c>
      <c r="D66" s="1">
        <v>8</v>
      </c>
      <c r="E66" s="1">
        <v>10</v>
      </c>
      <c r="F66" s="1" t="s">
        <v>68</v>
      </c>
      <c r="G66" s="1">
        <v>32.82</v>
      </c>
      <c r="H66" s="1">
        <f>1+COUNTIFS(A:A,A66,G:G,"&gt;"&amp;G66)</f>
        <v>13</v>
      </c>
      <c r="I66" s="2">
        <f>AVERAGEIF(A:A,A66,G:G)</f>
        <v>48.642142857142851</v>
      </c>
      <c r="J66" s="2">
        <f t="shared" si="16"/>
        <v>-15.82214285714285</v>
      </c>
      <c r="K66" s="2">
        <f t="shared" si="17"/>
        <v>74.17785714285715</v>
      </c>
      <c r="L66" s="2">
        <f t="shared" si="18"/>
        <v>85.684455684220438</v>
      </c>
      <c r="M66" s="2">
        <f>SUMIF(A:A,A66,L:L)</f>
        <v>3795.5976704395216</v>
      </c>
      <c r="N66" s="3">
        <f t="shared" si="19"/>
        <v>2.2574693928057547E-2</v>
      </c>
      <c r="O66" s="6">
        <f t="shared" si="20"/>
        <v>44.297389067017377</v>
      </c>
      <c r="P66" s="3" t="str">
        <f t="shared" si="21"/>
        <v/>
      </c>
      <c r="Q66" s="3" t="str">
        <f>IF(ISNUMBER(P66),SUMIF(A:A,A66,P:P),"")</f>
        <v/>
      </c>
      <c r="R66" s="3" t="str">
        <f t="shared" si="22"/>
        <v/>
      </c>
      <c r="S66" s="7" t="str">
        <f t="shared" si="23"/>
        <v/>
      </c>
    </row>
    <row r="67" spans="1:19" x14ac:dyDescent="0.3">
      <c r="A67" s="1">
        <v>14</v>
      </c>
      <c r="B67" s="5">
        <v>0.70833333333333337</v>
      </c>
      <c r="C67" s="1" t="s">
        <v>20</v>
      </c>
      <c r="D67" s="1">
        <v>8</v>
      </c>
      <c r="E67" s="1">
        <v>15</v>
      </c>
      <c r="F67" s="1" t="s">
        <v>73</v>
      </c>
      <c r="G67" s="1">
        <v>29.01</v>
      </c>
      <c r="H67" s="1">
        <f>1+COUNTIFS(A:A,A67,G:G,"&gt;"&amp;G67)</f>
        <v>14</v>
      </c>
      <c r="I67" s="2">
        <f>AVERAGEIF(A:A,A67,G:G)</f>
        <v>48.642142857142851</v>
      </c>
      <c r="J67" s="2">
        <f t="shared" si="16"/>
        <v>-19.632142857142849</v>
      </c>
      <c r="K67" s="2">
        <f t="shared" si="17"/>
        <v>70.367857142857147</v>
      </c>
      <c r="L67" s="2">
        <f t="shared" si="18"/>
        <v>68.174556853017023</v>
      </c>
      <c r="M67" s="2">
        <f>SUMIF(A:A,A67,L:L)</f>
        <v>3795.5976704395216</v>
      </c>
      <c r="N67" s="3">
        <f t="shared" si="19"/>
        <v>1.7961481371950194E-2</v>
      </c>
      <c r="O67" s="6">
        <f t="shared" si="20"/>
        <v>55.674695159702381</v>
      </c>
      <c r="P67" s="3" t="str">
        <f t="shared" si="21"/>
        <v/>
      </c>
      <c r="Q67" s="3" t="str">
        <f>IF(ISNUMBER(P67),SUMIF(A:A,A67,P:P),"")</f>
        <v/>
      </c>
      <c r="R67" s="3" t="str">
        <f t="shared" si="22"/>
        <v/>
      </c>
      <c r="S67" s="7" t="str">
        <f t="shared" si="23"/>
        <v/>
      </c>
    </row>
  </sheetData>
  <autoFilter ref="A7:S32" xr:uid="{00000000-0009-0000-0000-000000000000}"/>
  <sortState xmlns:xlrd2="http://schemas.microsoft.com/office/spreadsheetml/2017/richdata2" ref="A8:T67">
    <sortCondition ref="B8:B67"/>
    <sortCondition ref="H8:H67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39:G1048576 G7">
    <cfRule type="colorScale" priority="1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8:G38">
    <cfRule type="colorScale" priority="1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81" fitToHeight="0" orientation="portrait" r:id="rId1"/>
  <rowBreaks count="1" manualBreakCount="1">
    <brk id="5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10112022 - Pakenham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2022-11-09T21:55:18Z</cp:lastPrinted>
  <dcterms:created xsi:type="dcterms:W3CDTF">2016-03-11T05:58:01Z</dcterms:created>
  <dcterms:modified xsi:type="dcterms:W3CDTF">2022-11-09T21:55:25Z</dcterms:modified>
</cp:coreProperties>
</file>