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8551DA9-BEA9-45A8-80A7-EFB18DB412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2112021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12112021 -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 s="1"/>
  <c r="K3" i="1" s="1"/>
  <c r="L3" i="1" s="1"/>
  <c r="H2" i="1"/>
  <c r="I2" i="1"/>
  <c r="J2" i="1" s="1"/>
  <c r="K2" i="1" s="1"/>
  <c r="L2" i="1" s="1"/>
  <c r="H5" i="1"/>
  <c r="I5" i="1"/>
  <c r="J5" i="1" s="1"/>
  <c r="K5" i="1" s="1"/>
  <c r="L5" i="1" s="1"/>
  <c r="H10" i="1"/>
  <c r="I10" i="1"/>
  <c r="J10" i="1" s="1"/>
  <c r="K10" i="1" s="1"/>
  <c r="L10" i="1" s="1"/>
  <c r="H4" i="1"/>
  <c r="I4" i="1"/>
  <c r="J4" i="1" s="1"/>
  <c r="K4" i="1" s="1"/>
  <c r="L4" i="1" s="1"/>
  <c r="H7" i="1"/>
  <c r="I7" i="1"/>
  <c r="J7" i="1" s="1"/>
  <c r="K7" i="1" s="1"/>
  <c r="L7" i="1" s="1"/>
  <c r="H8" i="1"/>
  <c r="I8" i="1"/>
  <c r="J8" i="1" s="1"/>
  <c r="K8" i="1" s="1"/>
  <c r="L8" i="1" s="1"/>
  <c r="H6" i="1"/>
  <c r="I6" i="1"/>
  <c r="J6" i="1" s="1"/>
  <c r="K6" i="1" s="1"/>
  <c r="L6" i="1" s="1"/>
  <c r="H12" i="1"/>
  <c r="I12" i="1"/>
  <c r="J12" i="1" s="1"/>
  <c r="K12" i="1" s="1"/>
  <c r="L12" i="1" s="1"/>
  <c r="H9" i="1"/>
  <c r="I9" i="1"/>
  <c r="J9" i="1" s="1"/>
  <c r="K9" i="1" s="1"/>
  <c r="L9" i="1" s="1"/>
  <c r="H11" i="1"/>
  <c r="I11" i="1"/>
  <c r="J11" i="1" s="1"/>
  <c r="K11" i="1" s="1"/>
  <c r="L11" i="1" s="1"/>
  <c r="H13" i="1"/>
  <c r="I13" i="1"/>
  <c r="J13" i="1" s="1"/>
  <c r="K13" i="1" s="1"/>
  <c r="L13" i="1" s="1"/>
  <c r="H18" i="1"/>
  <c r="I18" i="1"/>
  <c r="J18" i="1" s="1"/>
  <c r="K18" i="1" s="1"/>
  <c r="L18" i="1" s="1"/>
  <c r="H14" i="1"/>
  <c r="I14" i="1"/>
  <c r="J14" i="1" s="1"/>
  <c r="K14" i="1" s="1"/>
  <c r="L14" i="1" s="1"/>
  <c r="H16" i="1"/>
  <c r="I16" i="1"/>
  <c r="J16" i="1" s="1"/>
  <c r="K16" i="1" s="1"/>
  <c r="L16" i="1" s="1"/>
  <c r="H15" i="1"/>
  <c r="I15" i="1"/>
  <c r="J15" i="1" s="1"/>
  <c r="K15" i="1" s="1"/>
  <c r="L15" i="1" s="1"/>
  <c r="H19" i="1"/>
  <c r="I19" i="1"/>
  <c r="J19" i="1" s="1"/>
  <c r="K19" i="1" s="1"/>
  <c r="L19" i="1" s="1"/>
  <c r="H20" i="1"/>
  <c r="I20" i="1"/>
  <c r="J20" i="1" s="1"/>
  <c r="K20" i="1" s="1"/>
  <c r="L20" i="1" s="1"/>
  <c r="H17" i="1"/>
  <c r="I17" i="1"/>
  <c r="J17" i="1" s="1"/>
  <c r="K17" i="1" s="1"/>
  <c r="L17" i="1" s="1"/>
  <c r="H24" i="1"/>
  <c r="I24" i="1"/>
  <c r="J24" i="1" s="1"/>
  <c r="K24" i="1" s="1"/>
  <c r="L24" i="1" s="1"/>
  <c r="H28" i="1"/>
  <c r="I28" i="1"/>
  <c r="J28" i="1" s="1"/>
  <c r="K28" i="1" s="1"/>
  <c r="L28" i="1" s="1"/>
  <c r="H22" i="1"/>
  <c r="I22" i="1"/>
  <c r="J22" i="1" s="1"/>
  <c r="K22" i="1" s="1"/>
  <c r="L22" i="1" s="1"/>
  <c r="H29" i="1"/>
  <c r="I29" i="1"/>
  <c r="J29" i="1" s="1"/>
  <c r="K29" i="1" s="1"/>
  <c r="L29" i="1" s="1"/>
  <c r="H26" i="1"/>
  <c r="I26" i="1"/>
  <c r="J26" i="1" s="1"/>
  <c r="K26" i="1" s="1"/>
  <c r="L26" i="1" s="1"/>
  <c r="H25" i="1"/>
  <c r="I25" i="1"/>
  <c r="J25" i="1" s="1"/>
  <c r="K25" i="1" s="1"/>
  <c r="L25" i="1" s="1"/>
  <c r="H23" i="1"/>
  <c r="I23" i="1"/>
  <c r="J23" i="1" s="1"/>
  <c r="K23" i="1" s="1"/>
  <c r="L23" i="1" s="1"/>
  <c r="H21" i="1"/>
  <c r="I21" i="1"/>
  <c r="J21" i="1" s="1"/>
  <c r="K21" i="1" s="1"/>
  <c r="L21" i="1" s="1"/>
  <c r="H27" i="1"/>
  <c r="I27" i="1"/>
  <c r="J27" i="1" s="1"/>
  <c r="K27" i="1" s="1"/>
  <c r="L27" i="1" s="1"/>
  <c r="H30" i="1"/>
  <c r="I30" i="1"/>
  <c r="J30" i="1" s="1"/>
  <c r="K30" i="1" s="1"/>
  <c r="L30" i="1" s="1"/>
  <c r="H32" i="1"/>
  <c r="I32" i="1"/>
  <c r="J32" i="1" s="1"/>
  <c r="K32" i="1" s="1"/>
  <c r="L32" i="1" s="1"/>
  <c r="H36" i="1"/>
  <c r="I36" i="1"/>
  <c r="J36" i="1" s="1"/>
  <c r="K36" i="1" s="1"/>
  <c r="L36" i="1" s="1"/>
  <c r="H39" i="1"/>
  <c r="I39" i="1"/>
  <c r="J39" i="1" s="1"/>
  <c r="K39" i="1" s="1"/>
  <c r="L39" i="1" s="1"/>
  <c r="H38" i="1"/>
  <c r="I38" i="1"/>
  <c r="J38" i="1" s="1"/>
  <c r="K38" i="1" s="1"/>
  <c r="L38" i="1" s="1"/>
  <c r="H40" i="1"/>
  <c r="I40" i="1"/>
  <c r="J40" i="1" s="1"/>
  <c r="K40" i="1" s="1"/>
  <c r="L40" i="1" s="1"/>
  <c r="H34" i="1"/>
  <c r="I34" i="1"/>
  <c r="J34" i="1" s="1"/>
  <c r="K34" i="1" s="1"/>
  <c r="L34" i="1" s="1"/>
  <c r="H35" i="1"/>
  <c r="I35" i="1"/>
  <c r="J35" i="1" s="1"/>
  <c r="K35" i="1" s="1"/>
  <c r="L35" i="1" s="1"/>
  <c r="H31" i="1"/>
  <c r="I31" i="1"/>
  <c r="J31" i="1" s="1"/>
  <c r="K31" i="1" s="1"/>
  <c r="L31" i="1" s="1"/>
  <c r="H37" i="1"/>
  <c r="I37" i="1"/>
  <c r="J37" i="1" s="1"/>
  <c r="K37" i="1" s="1"/>
  <c r="L37" i="1" s="1"/>
  <c r="H33" i="1"/>
  <c r="I33" i="1"/>
  <c r="J33" i="1" s="1"/>
  <c r="K33" i="1" s="1"/>
  <c r="L33" i="1" s="1"/>
  <c r="H48" i="1"/>
  <c r="I48" i="1"/>
  <c r="J48" i="1" s="1"/>
  <c r="K48" i="1" s="1"/>
  <c r="L48" i="1" s="1"/>
  <c r="H42" i="1"/>
  <c r="I42" i="1"/>
  <c r="J42" i="1" s="1"/>
  <c r="K42" i="1" s="1"/>
  <c r="L42" i="1" s="1"/>
  <c r="H41" i="1"/>
  <c r="I41" i="1"/>
  <c r="J41" i="1" s="1"/>
  <c r="K41" i="1" s="1"/>
  <c r="L41" i="1" s="1"/>
  <c r="H44" i="1"/>
  <c r="I44" i="1"/>
  <c r="J44" i="1" s="1"/>
  <c r="K44" i="1" s="1"/>
  <c r="L44" i="1" s="1"/>
  <c r="H52" i="1"/>
  <c r="I52" i="1"/>
  <c r="J52" i="1" s="1"/>
  <c r="K52" i="1" s="1"/>
  <c r="L52" i="1" s="1"/>
  <c r="H45" i="1"/>
  <c r="I45" i="1"/>
  <c r="J45" i="1" s="1"/>
  <c r="K45" i="1" s="1"/>
  <c r="L45" i="1" s="1"/>
  <c r="H51" i="1"/>
  <c r="I51" i="1"/>
  <c r="J51" i="1" s="1"/>
  <c r="K51" i="1" s="1"/>
  <c r="L51" i="1" s="1"/>
  <c r="H47" i="1"/>
  <c r="I47" i="1"/>
  <c r="J47" i="1" s="1"/>
  <c r="K47" i="1" s="1"/>
  <c r="L47" i="1" s="1"/>
  <c r="H43" i="1"/>
  <c r="I43" i="1"/>
  <c r="J43" i="1" s="1"/>
  <c r="K43" i="1" s="1"/>
  <c r="L43" i="1" s="1"/>
  <c r="H49" i="1"/>
  <c r="I49" i="1"/>
  <c r="J49" i="1" s="1"/>
  <c r="K49" i="1" s="1"/>
  <c r="L49" i="1" s="1"/>
  <c r="H50" i="1"/>
  <c r="I50" i="1"/>
  <c r="J50" i="1" s="1"/>
  <c r="K50" i="1" s="1"/>
  <c r="L50" i="1" s="1"/>
  <c r="H46" i="1"/>
  <c r="I46" i="1"/>
  <c r="J46" i="1" s="1"/>
  <c r="K46" i="1" s="1"/>
  <c r="L46" i="1" s="1"/>
  <c r="H62" i="1"/>
  <c r="I62" i="1"/>
  <c r="J62" i="1" s="1"/>
  <c r="K62" i="1" s="1"/>
  <c r="L62" i="1" s="1"/>
  <c r="H53" i="1"/>
  <c r="I53" i="1"/>
  <c r="J53" i="1" s="1"/>
  <c r="K53" i="1" s="1"/>
  <c r="L53" i="1" s="1"/>
  <c r="H60" i="1"/>
  <c r="I60" i="1"/>
  <c r="J60" i="1" s="1"/>
  <c r="K60" i="1" s="1"/>
  <c r="L60" i="1" s="1"/>
  <c r="H61" i="1"/>
  <c r="I61" i="1"/>
  <c r="J61" i="1" s="1"/>
  <c r="K61" i="1" s="1"/>
  <c r="L61" i="1" s="1"/>
  <c r="H59" i="1"/>
  <c r="I59" i="1"/>
  <c r="J59" i="1" s="1"/>
  <c r="K59" i="1" s="1"/>
  <c r="L59" i="1" s="1"/>
  <c r="H56" i="1"/>
  <c r="I56" i="1"/>
  <c r="J56" i="1" s="1"/>
  <c r="K56" i="1" s="1"/>
  <c r="L56" i="1" s="1"/>
  <c r="H54" i="1"/>
  <c r="I54" i="1"/>
  <c r="J54" i="1" s="1"/>
  <c r="K54" i="1" s="1"/>
  <c r="L54" i="1" s="1"/>
  <c r="H58" i="1"/>
  <c r="I58" i="1"/>
  <c r="J58" i="1" s="1"/>
  <c r="K58" i="1" s="1"/>
  <c r="L58" i="1" s="1"/>
  <c r="H55" i="1"/>
  <c r="I55" i="1"/>
  <c r="J55" i="1" s="1"/>
  <c r="K55" i="1" s="1"/>
  <c r="L55" i="1" s="1"/>
  <c r="H57" i="1"/>
  <c r="I57" i="1"/>
  <c r="J57" i="1" s="1"/>
  <c r="K57" i="1" s="1"/>
  <c r="L57" i="1" s="1"/>
  <c r="H63" i="1"/>
  <c r="I63" i="1"/>
  <c r="J63" i="1" s="1"/>
  <c r="K63" i="1" s="1"/>
  <c r="L63" i="1" s="1"/>
  <c r="H64" i="1"/>
  <c r="I64" i="1"/>
  <c r="J64" i="1" s="1"/>
  <c r="K64" i="1" s="1"/>
  <c r="L64" i="1" s="1"/>
  <c r="H76" i="1"/>
  <c r="I76" i="1"/>
  <c r="J76" i="1" s="1"/>
  <c r="K76" i="1" s="1"/>
  <c r="L76" i="1" s="1"/>
  <c r="H70" i="1"/>
  <c r="I70" i="1"/>
  <c r="J70" i="1" s="1"/>
  <c r="K70" i="1" s="1"/>
  <c r="L70" i="1" s="1"/>
  <c r="H74" i="1"/>
  <c r="I74" i="1"/>
  <c r="J74" i="1" s="1"/>
  <c r="K74" i="1" s="1"/>
  <c r="L74" i="1" s="1"/>
  <c r="H68" i="1"/>
  <c r="I68" i="1"/>
  <c r="J68" i="1" s="1"/>
  <c r="K68" i="1" s="1"/>
  <c r="L68" i="1" s="1"/>
  <c r="H73" i="1"/>
  <c r="I73" i="1"/>
  <c r="J73" i="1" s="1"/>
  <c r="K73" i="1" s="1"/>
  <c r="L73" i="1" s="1"/>
  <c r="H66" i="1"/>
  <c r="I66" i="1"/>
  <c r="J66" i="1" s="1"/>
  <c r="K66" i="1" s="1"/>
  <c r="L66" i="1" s="1"/>
  <c r="H71" i="1"/>
  <c r="I71" i="1"/>
  <c r="J71" i="1" s="1"/>
  <c r="K71" i="1" s="1"/>
  <c r="L71" i="1" s="1"/>
  <c r="H72" i="1"/>
  <c r="I72" i="1"/>
  <c r="J72" i="1" s="1"/>
  <c r="K72" i="1" s="1"/>
  <c r="L72" i="1" s="1"/>
  <c r="H67" i="1"/>
  <c r="I67" i="1"/>
  <c r="J67" i="1" s="1"/>
  <c r="K67" i="1" s="1"/>
  <c r="L67" i="1" s="1"/>
  <c r="H65" i="1"/>
  <c r="I65" i="1"/>
  <c r="J65" i="1" s="1"/>
  <c r="K65" i="1" s="1"/>
  <c r="L65" i="1" s="1"/>
  <c r="H69" i="1"/>
  <c r="I69" i="1"/>
  <c r="J69" i="1" s="1"/>
  <c r="K69" i="1" s="1"/>
  <c r="L69" i="1" s="1"/>
  <c r="H75" i="1"/>
  <c r="I75" i="1"/>
  <c r="J75" i="1" s="1"/>
  <c r="K75" i="1" s="1"/>
  <c r="L75" i="1" s="1"/>
  <c r="M61" i="1" l="1"/>
  <c r="N61" i="1" s="1"/>
  <c r="O61" i="1" s="1"/>
  <c r="P61" i="1" s="1"/>
  <c r="M63" i="1"/>
  <c r="N63" i="1" s="1"/>
  <c r="O63" i="1" s="1"/>
  <c r="P63" i="1" s="1"/>
  <c r="M66" i="1"/>
  <c r="N66" i="1" s="1"/>
  <c r="O66" i="1" s="1"/>
  <c r="P66" i="1" s="1"/>
  <c r="M74" i="1"/>
  <c r="N74" i="1" s="1"/>
  <c r="O74" i="1" s="1"/>
  <c r="P74" i="1" s="1"/>
  <c r="M73" i="1"/>
  <c r="N73" i="1" s="1"/>
  <c r="O73" i="1" s="1"/>
  <c r="P73" i="1" s="1"/>
  <c r="M72" i="1"/>
  <c r="N72" i="1" s="1"/>
  <c r="O72" i="1" s="1"/>
  <c r="P72" i="1" s="1"/>
  <c r="M69" i="1"/>
  <c r="N69" i="1" s="1"/>
  <c r="O69" i="1" s="1"/>
  <c r="P69" i="1" s="1"/>
  <c r="M70" i="1"/>
  <c r="N70" i="1" s="1"/>
  <c r="O70" i="1" s="1"/>
  <c r="P70" i="1" s="1"/>
  <c r="M65" i="1"/>
  <c r="N65" i="1" s="1"/>
  <c r="O65" i="1" s="1"/>
  <c r="P65" i="1" s="1"/>
  <c r="M76" i="1"/>
  <c r="N76" i="1" s="1"/>
  <c r="O76" i="1" s="1"/>
  <c r="P76" i="1" s="1"/>
  <c r="M68" i="1"/>
  <c r="N68" i="1" s="1"/>
  <c r="O68" i="1" s="1"/>
  <c r="P68" i="1" s="1"/>
  <c r="M71" i="1"/>
  <c r="N71" i="1" s="1"/>
  <c r="O71" i="1" s="1"/>
  <c r="P71" i="1" s="1"/>
  <c r="M75" i="1"/>
  <c r="N75" i="1" s="1"/>
  <c r="O75" i="1" s="1"/>
  <c r="P75" i="1" s="1"/>
  <c r="M67" i="1"/>
  <c r="N67" i="1" s="1"/>
  <c r="O67" i="1" s="1"/>
  <c r="P67" i="1" s="1"/>
  <c r="M53" i="1"/>
  <c r="N53" i="1" s="1"/>
  <c r="O53" i="1" s="1"/>
  <c r="P53" i="1" s="1"/>
  <c r="M58" i="1"/>
  <c r="N58" i="1" s="1"/>
  <c r="O58" i="1" s="1"/>
  <c r="P58" i="1" s="1"/>
  <c r="M56" i="1"/>
  <c r="N56" i="1" s="1"/>
  <c r="O56" i="1" s="1"/>
  <c r="P56" i="1" s="1"/>
  <c r="M44" i="1"/>
  <c r="N44" i="1" s="1"/>
  <c r="O44" i="1" s="1"/>
  <c r="P44" i="1" s="1"/>
  <c r="M51" i="1"/>
  <c r="N51" i="1" s="1"/>
  <c r="O51" i="1" s="1"/>
  <c r="P51" i="1" s="1"/>
  <c r="M49" i="1"/>
  <c r="N49" i="1" s="1"/>
  <c r="O49" i="1" s="1"/>
  <c r="P49" i="1" s="1"/>
  <c r="M41" i="1"/>
  <c r="N41" i="1" s="1"/>
  <c r="O41" i="1" s="1"/>
  <c r="P41" i="1" s="1"/>
  <c r="M45" i="1"/>
  <c r="N45" i="1" s="1"/>
  <c r="O45" i="1" s="1"/>
  <c r="P45" i="1" s="1"/>
  <c r="M42" i="1"/>
  <c r="N42" i="1" s="1"/>
  <c r="O42" i="1" s="1"/>
  <c r="P42" i="1" s="1"/>
  <c r="M46" i="1"/>
  <c r="N46" i="1" s="1"/>
  <c r="O46" i="1" s="1"/>
  <c r="P46" i="1" s="1"/>
  <c r="M52" i="1"/>
  <c r="N52" i="1" s="1"/>
  <c r="O52" i="1" s="1"/>
  <c r="P52" i="1" s="1"/>
  <c r="M47" i="1"/>
  <c r="N47" i="1" s="1"/>
  <c r="O47" i="1" s="1"/>
  <c r="P47" i="1" s="1"/>
  <c r="M50" i="1"/>
  <c r="N50" i="1" s="1"/>
  <c r="O50" i="1" s="1"/>
  <c r="P50" i="1" s="1"/>
  <c r="M62" i="1"/>
  <c r="N62" i="1" s="1"/>
  <c r="O62" i="1" s="1"/>
  <c r="P62" i="1" s="1"/>
  <c r="M59" i="1"/>
  <c r="N59" i="1" s="1"/>
  <c r="O59" i="1" s="1"/>
  <c r="P59" i="1" s="1"/>
  <c r="M60" i="1"/>
  <c r="N60" i="1" s="1"/>
  <c r="O60" i="1" s="1"/>
  <c r="P60" i="1" s="1"/>
  <c r="M64" i="1"/>
  <c r="N64" i="1" s="1"/>
  <c r="O64" i="1" s="1"/>
  <c r="P64" i="1" s="1"/>
  <c r="M55" i="1"/>
  <c r="N55" i="1" s="1"/>
  <c r="O55" i="1" s="1"/>
  <c r="P55" i="1" s="1"/>
  <c r="M54" i="1"/>
  <c r="N54" i="1" s="1"/>
  <c r="O54" i="1" s="1"/>
  <c r="P54" i="1" s="1"/>
  <c r="M57" i="1"/>
  <c r="N57" i="1" s="1"/>
  <c r="O57" i="1" s="1"/>
  <c r="P57" i="1" s="1"/>
  <c r="M43" i="1"/>
  <c r="N43" i="1" s="1"/>
  <c r="O43" i="1" s="1"/>
  <c r="P43" i="1" s="1"/>
  <c r="M48" i="1"/>
  <c r="N48" i="1" s="1"/>
  <c r="O48" i="1" s="1"/>
  <c r="P48" i="1" s="1"/>
  <c r="M35" i="1"/>
  <c r="N35" i="1" s="1"/>
  <c r="O35" i="1" s="1"/>
  <c r="P35" i="1" s="1"/>
  <c r="M33" i="1"/>
  <c r="N33" i="1" s="1"/>
  <c r="O33" i="1" s="1"/>
  <c r="P33" i="1" s="1"/>
  <c r="M36" i="1"/>
  <c r="N36" i="1" s="1"/>
  <c r="O36" i="1" s="1"/>
  <c r="P36" i="1" s="1"/>
  <c r="M40" i="1"/>
  <c r="N40" i="1" s="1"/>
  <c r="O40" i="1" s="1"/>
  <c r="P40" i="1" s="1"/>
  <c r="M38" i="1"/>
  <c r="N38" i="1" s="1"/>
  <c r="O38" i="1" s="1"/>
  <c r="P38" i="1" s="1"/>
  <c r="M34" i="1"/>
  <c r="N34" i="1" s="1"/>
  <c r="O34" i="1" s="1"/>
  <c r="P34" i="1" s="1"/>
  <c r="M37" i="1"/>
  <c r="N37" i="1" s="1"/>
  <c r="O37" i="1" s="1"/>
  <c r="P37" i="1" s="1"/>
  <c r="M32" i="1"/>
  <c r="N32" i="1" s="1"/>
  <c r="O32" i="1" s="1"/>
  <c r="P32" i="1" s="1"/>
  <c r="M30" i="1"/>
  <c r="N30" i="1" s="1"/>
  <c r="O30" i="1" s="1"/>
  <c r="P30" i="1" s="1"/>
  <c r="M39" i="1"/>
  <c r="N39" i="1" s="1"/>
  <c r="O39" i="1" s="1"/>
  <c r="P39" i="1" s="1"/>
  <c r="M28" i="1"/>
  <c r="N28" i="1" s="1"/>
  <c r="O28" i="1" s="1"/>
  <c r="P28" i="1" s="1"/>
  <c r="M26" i="1"/>
  <c r="N26" i="1" s="1"/>
  <c r="O26" i="1" s="1"/>
  <c r="P26" i="1" s="1"/>
  <c r="M24" i="1"/>
  <c r="N24" i="1" s="1"/>
  <c r="O24" i="1" s="1"/>
  <c r="P24" i="1" s="1"/>
  <c r="M29" i="1"/>
  <c r="N29" i="1" s="1"/>
  <c r="O29" i="1" s="1"/>
  <c r="P29" i="1" s="1"/>
  <c r="M23" i="1"/>
  <c r="N23" i="1" s="1"/>
  <c r="O23" i="1" s="1"/>
  <c r="P23" i="1" s="1"/>
  <c r="M22" i="1"/>
  <c r="N22" i="1" s="1"/>
  <c r="O22" i="1" s="1"/>
  <c r="P22" i="1" s="1"/>
  <c r="M21" i="1"/>
  <c r="N21" i="1" s="1"/>
  <c r="O21" i="1" s="1"/>
  <c r="P21" i="1" s="1"/>
  <c r="M25" i="1"/>
  <c r="N25" i="1" s="1"/>
  <c r="O25" i="1" s="1"/>
  <c r="P25" i="1" s="1"/>
  <c r="M27" i="1"/>
  <c r="N27" i="1" s="1"/>
  <c r="O27" i="1" s="1"/>
  <c r="P27" i="1" s="1"/>
  <c r="M31" i="1"/>
  <c r="N31" i="1" s="1"/>
  <c r="O31" i="1" s="1"/>
  <c r="P31" i="1" s="1"/>
  <c r="M19" i="1"/>
  <c r="N19" i="1" s="1"/>
  <c r="O19" i="1" s="1"/>
  <c r="P19" i="1" s="1"/>
  <c r="M18" i="1"/>
  <c r="N18" i="1" s="1"/>
  <c r="O18" i="1" s="1"/>
  <c r="P18" i="1" s="1"/>
  <c r="M10" i="1"/>
  <c r="N10" i="1" s="1"/>
  <c r="O10" i="1" s="1"/>
  <c r="P10" i="1" s="1"/>
  <c r="M3" i="1"/>
  <c r="N3" i="1" s="1"/>
  <c r="O3" i="1" s="1"/>
  <c r="P3" i="1" s="1"/>
  <c r="M12" i="1"/>
  <c r="N12" i="1" s="1"/>
  <c r="O12" i="1" s="1"/>
  <c r="P12" i="1" s="1"/>
  <c r="M13" i="1"/>
  <c r="N13" i="1" s="1"/>
  <c r="O13" i="1" s="1"/>
  <c r="P13" i="1" s="1"/>
  <c r="M7" i="1"/>
  <c r="N7" i="1" s="1"/>
  <c r="O7" i="1" s="1"/>
  <c r="P7" i="1" s="1"/>
  <c r="M5" i="1"/>
  <c r="N5" i="1" s="1"/>
  <c r="O5" i="1" s="1"/>
  <c r="P5" i="1" s="1"/>
  <c r="M11" i="1"/>
  <c r="N11" i="1" s="1"/>
  <c r="O11" i="1" s="1"/>
  <c r="P11" i="1" s="1"/>
  <c r="M6" i="1"/>
  <c r="N6" i="1" s="1"/>
  <c r="O6" i="1" s="1"/>
  <c r="P6" i="1" s="1"/>
  <c r="M4" i="1"/>
  <c r="N4" i="1" s="1"/>
  <c r="O4" i="1" s="1"/>
  <c r="P4" i="1" s="1"/>
  <c r="M2" i="1"/>
  <c r="N2" i="1" s="1"/>
  <c r="O2" i="1" s="1"/>
  <c r="P2" i="1" s="1"/>
  <c r="M9" i="1"/>
  <c r="N9" i="1" s="1"/>
  <c r="O9" i="1" s="1"/>
  <c r="P9" i="1" s="1"/>
  <c r="M8" i="1"/>
  <c r="N8" i="1" s="1"/>
  <c r="O8" i="1" s="1"/>
  <c r="P8" i="1" s="1"/>
  <c r="M15" i="1"/>
  <c r="N15" i="1" s="1"/>
  <c r="O15" i="1" s="1"/>
  <c r="P15" i="1" s="1"/>
  <c r="M16" i="1"/>
  <c r="N16" i="1" s="1"/>
  <c r="O16" i="1" s="1"/>
  <c r="P16" i="1" s="1"/>
  <c r="M14" i="1"/>
  <c r="N14" i="1" s="1"/>
  <c r="O14" i="1" s="1"/>
  <c r="P14" i="1" s="1"/>
  <c r="M20" i="1"/>
  <c r="N20" i="1" s="1"/>
  <c r="O20" i="1" s="1"/>
  <c r="P20" i="1" s="1"/>
  <c r="M17" i="1"/>
  <c r="N17" i="1" s="1"/>
  <c r="O17" i="1" s="1"/>
  <c r="P17" i="1" s="1"/>
  <c r="Q50" i="1" l="1"/>
  <c r="R50" i="1" s="1"/>
  <c r="S50" i="1" s="1"/>
  <c r="Q63" i="1"/>
  <c r="R63" i="1" s="1"/>
  <c r="S63" i="1" s="1"/>
  <c r="Q31" i="1"/>
  <c r="R31" i="1" s="1"/>
  <c r="S31" i="1" s="1"/>
  <c r="Q74" i="1"/>
  <c r="R74" i="1" s="1"/>
  <c r="S74" i="1" s="1"/>
  <c r="Q60" i="1"/>
  <c r="R60" i="1" s="1"/>
  <c r="S60" i="1" s="1"/>
  <c r="Q42" i="1"/>
  <c r="R42" i="1" s="1"/>
  <c r="S42" i="1" s="1"/>
  <c r="Q67" i="1"/>
  <c r="R67" i="1" s="1"/>
  <c r="S67" i="1" s="1"/>
  <c r="Q29" i="1"/>
  <c r="R29" i="1" s="1"/>
  <c r="S29" i="1" s="1"/>
  <c r="Q59" i="1"/>
  <c r="R59" i="1" s="1"/>
  <c r="S59" i="1" s="1"/>
  <c r="Q45" i="1"/>
  <c r="R45" i="1" s="1"/>
  <c r="S45" i="1" s="1"/>
  <c r="Q71" i="1"/>
  <c r="R71" i="1" s="1"/>
  <c r="S71" i="1" s="1"/>
  <c r="Q66" i="1"/>
  <c r="R66" i="1" s="1"/>
  <c r="S66" i="1" s="1"/>
  <c r="Q37" i="1"/>
  <c r="R37" i="1" s="1"/>
  <c r="S37" i="1" s="1"/>
  <c r="Q41" i="1"/>
  <c r="R41" i="1" s="1"/>
  <c r="S41" i="1" s="1"/>
  <c r="Q68" i="1"/>
  <c r="R68" i="1" s="1"/>
  <c r="S68" i="1" s="1"/>
  <c r="Q52" i="1"/>
  <c r="R52" i="1" s="1"/>
  <c r="S52" i="1" s="1"/>
  <c r="Q26" i="1"/>
  <c r="R26" i="1" s="1"/>
  <c r="S26" i="1" s="1"/>
  <c r="Q34" i="1"/>
  <c r="R34" i="1" s="1"/>
  <c r="S34" i="1" s="1"/>
  <c r="Q54" i="1"/>
  <c r="R54" i="1" s="1"/>
  <c r="S54" i="1" s="1"/>
  <c r="Q3" i="1"/>
  <c r="R3" i="1" s="1"/>
  <c r="S3" i="1" s="1"/>
  <c r="Q38" i="1"/>
  <c r="R38" i="1" s="1"/>
  <c r="S38" i="1" s="1"/>
  <c r="Q55" i="1"/>
  <c r="R55" i="1" s="1"/>
  <c r="S55" i="1" s="1"/>
  <c r="Q62" i="1"/>
  <c r="R62" i="1" s="1"/>
  <c r="S62" i="1" s="1"/>
  <c r="Q51" i="1"/>
  <c r="R51" i="1" s="1"/>
  <c r="S51" i="1" s="1"/>
  <c r="Q65" i="1"/>
  <c r="R65" i="1" s="1"/>
  <c r="S65" i="1" s="1"/>
  <c r="Q44" i="1"/>
  <c r="R44" i="1" s="1"/>
  <c r="S44" i="1" s="1"/>
  <c r="Q57" i="1"/>
  <c r="R57" i="1" s="1"/>
  <c r="S57" i="1" s="1"/>
  <c r="Q36" i="1"/>
  <c r="R36" i="1" s="1"/>
  <c r="S36" i="1" s="1"/>
  <c r="Q48" i="1"/>
  <c r="R48" i="1" s="1"/>
  <c r="S48" i="1" s="1"/>
  <c r="Q22" i="1"/>
  <c r="R22" i="1" s="1"/>
  <c r="S22" i="1" s="1"/>
  <c r="Q33" i="1"/>
  <c r="R33" i="1" s="1"/>
  <c r="S33" i="1" s="1"/>
  <c r="Q70" i="1"/>
  <c r="R70" i="1" s="1"/>
  <c r="S70" i="1" s="1"/>
  <c r="Q8" i="1"/>
  <c r="R8" i="1" s="1"/>
  <c r="S8" i="1" s="1"/>
  <c r="Q18" i="1"/>
  <c r="R18" i="1" s="1"/>
  <c r="S18" i="1" s="1"/>
  <c r="Q69" i="1"/>
  <c r="R69" i="1" s="1"/>
  <c r="S69" i="1" s="1"/>
  <c r="Q53" i="1"/>
  <c r="R53" i="1" s="1"/>
  <c r="S53" i="1" s="1"/>
  <c r="Q72" i="1"/>
  <c r="R72" i="1" s="1"/>
  <c r="S72" i="1" s="1"/>
  <c r="Q46" i="1"/>
  <c r="R46" i="1" s="1"/>
  <c r="S46" i="1" s="1"/>
  <c r="Q73" i="1"/>
  <c r="R73" i="1" s="1"/>
  <c r="S73" i="1" s="1"/>
  <c r="Q7" i="1"/>
  <c r="R7" i="1" s="1"/>
  <c r="S7" i="1" s="1"/>
  <c r="Q32" i="1"/>
  <c r="R32" i="1" s="1"/>
  <c r="S32" i="1" s="1"/>
  <c r="Q58" i="1"/>
  <c r="R58" i="1" s="1"/>
  <c r="S58" i="1" s="1"/>
  <c r="Q14" i="1"/>
  <c r="R14" i="1" s="1"/>
  <c r="S14" i="1" s="1"/>
  <c r="Q61" i="1"/>
  <c r="R61" i="1" s="1"/>
  <c r="S61" i="1" s="1"/>
  <c r="Q15" i="1"/>
  <c r="R15" i="1" s="1"/>
  <c r="S15" i="1" s="1"/>
  <c r="Q49" i="1"/>
  <c r="R49" i="1" s="1"/>
  <c r="S49" i="1" s="1"/>
  <c r="Q47" i="1"/>
  <c r="R47" i="1" s="1"/>
  <c r="S47" i="1" s="1"/>
  <c r="Q75" i="1"/>
  <c r="R75" i="1" s="1"/>
  <c r="S75" i="1" s="1"/>
  <c r="Q20" i="1"/>
  <c r="R20" i="1" s="1"/>
  <c r="S20" i="1" s="1"/>
  <c r="Q35" i="1"/>
  <c r="R35" i="1" s="1"/>
  <c r="S35" i="1" s="1"/>
  <c r="Q27" i="1"/>
  <c r="R27" i="1" s="1"/>
  <c r="S27" i="1" s="1"/>
  <c r="Q9" i="1"/>
  <c r="R9" i="1" s="1"/>
  <c r="S9" i="1" s="1"/>
  <c r="Q56" i="1"/>
  <c r="R56" i="1" s="1"/>
  <c r="S56" i="1" s="1"/>
  <c r="Q76" i="1"/>
  <c r="R76" i="1" s="1"/>
  <c r="S76" i="1" s="1"/>
  <c r="Q16" i="1"/>
  <c r="R16" i="1" s="1"/>
  <c r="S16" i="1" s="1"/>
  <c r="Q28" i="1"/>
  <c r="R28" i="1" s="1"/>
  <c r="S28" i="1" s="1"/>
  <c r="Q25" i="1"/>
  <c r="R25" i="1" s="1"/>
  <c r="S25" i="1" s="1"/>
  <c r="Q2" i="1"/>
  <c r="R2" i="1" s="1"/>
  <c r="S2" i="1" s="1"/>
  <c r="Q39" i="1"/>
  <c r="R39" i="1" s="1"/>
  <c r="S39" i="1" s="1"/>
  <c r="Q6" i="1"/>
  <c r="R6" i="1" s="1"/>
  <c r="S6" i="1" s="1"/>
  <c r="Q4" i="1"/>
  <c r="R4" i="1" s="1"/>
  <c r="S4" i="1" s="1"/>
  <c r="Q19" i="1"/>
  <c r="R19" i="1" s="1"/>
  <c r="S19" i="1" s="1"/>
  <c r="Q30" i="1"/>
  <c r="R30" i="1" s="1"/>
  <c r="S30" i="1" s="1"/>
  <c r="Q13" i="1"/>
  <c r="R13" i="1" s="1"/>
  <c r="S13" i="1" s="1"/>
  <c r="Q10" i="1"/>
  <c r="R10" i="1" s="1"/>
  <c r="S10" i="1" s="1"/>
  <c r="Q64" i="1"/>
  <c r="R64" i="1" s="1"/>
  <c r="S64" i="1" s="1"/>
  <c r="Q17" i="1"/>
  <c r="R17" i="1" s="1"/>
  <c r="S17" i="1" s="1"/>
  <c r="Q11" i="1"/>
  <c r="R11" i="1" s="1"/>
  <c r="S11" i="1" s="1"/>
  <c r="Q21" i="1"/>
  <c r="R21" i="1" s="1"/>
  <c r="S21" i="1" s="1"/>
  <c r="Q23" i="1"/>
  <c r="R23" i="1" s="1"/>
  <c r="S23" i="1" s="1"/>
  <c r="Q12" i="1"/>
  <c r="R12" i="1" s="1"/>
  <c r="S12" i="1" s="1"/>
  <c r="Q5" i="1"/>
  <c r="R5" i="1" s="1"/>
  <c r="S5" i="1" s="1"/>
  <c r="Q24" i="1"/>
  <c r="R24" i="1" s="1"/>
  <c r="S24" i="1" s="1"/>
  <c r="Q40" i="1"/>
  <c r="R40" i="1" s="1"/>
  <c r="S40" i="1" s="1"/>
  <c r="Q43" i="1"/>
  <c r="R43" i="1" s="1"/>
  <c r="S43" i="1" s="1"/>
</calcChain>
</file>

<file path=xl/sharedStrings.xml><?xml version="1.0" encoding="utf-8"?>
<sst xmlns="http://schemas.openxmlformats.org/spreadsheetml/2006/main" count="169" uniqueCount="95">
  <si>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</si>
  <si>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</si>
  <si>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</si>
  <si>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</si>
  <si>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</si>
  <si>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</si>
  <si>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</si>
  <si>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</si>
  <si>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</si>
  <si>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</si>
  <si>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</si>
  <si>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</si>
  <si>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</si>
  <si>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</si>
  <si>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</si>
  <si>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</si>
  <si>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</si>
  <si>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</si>
  <si>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</si>
  <si>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Mr Moppett          </t>
  </si>
  <si>
    <t>Moonee Valley</t>
  </si>
  <si>
    <t xml:space="preserve">Raise You Ten       </t>
  </si>
  <si>
    <t xml:space="preserve">Reflect The Stars   </t>
  </si>
  <si>
    <t xml:space="preserve">True Marvel         </t>
  </si>
  <si>
    <t xml:space="preserve">Budd Fox            </t>
  </si>
  <si>
    <t xml:space="preserve">Barmah Al           </t>
  </si>
  <si>
    <t xml:space="preserve">Prince Alby         </t>
  </si>
  <si>
    <t xml:space="preserve">Border Leicester    </t>
  </si>
  <si>
    <t xml:space="preserve">Frankenstar         </t>
  </si>
  <si>
    <t xml:space="preserve">Silence The Stars   </t>
  </si>
  <si>
    <t xml:space="preserve">Master Poet         </t>
  </si>
  <si>
    <t xml:space="preserve">Sivar               </t>
  </si>
  <si>
    <t xml:space="preserve">Think He Mei        </t>
  </si>
  <si>
    <t xml:space="preserve">From Pantherland    </t>
  </si>
  <si>
    <t xml:space="preserve">Wilsons Prom        </t>
  </si>
  <si>
    <t xml:space="preserve">Patton              </t>
  </si>
  <si>
    <t xml:space="preserve">Audrey Girl         </t>
  </si>
  <si>
    <t xml:space="preserve">Yaphet              </t>
  </si>
  <si>
    <t xml:space="preserve">Annies Comet        </t>
  </si>
  <si>
    <t xml:space="preserve">Burning Power       </t>
  </si>
  <si>
    <t xml:space="preserve">Lady Solly          </t>
  </si>
  <si>
    <t xml:space="preserve">Rock Tycoon         </t>
  </si>
  <si>
    <t xml:space="preserve">Not Enough Effort   </t>
  </si>
  <si>
    <t xml:space="preserve">A Good Yarn         </t>
  </si>
  <si>
    <t xml:space="preserve">The Last Napoleon   </t>
  </si>
  <si>
    <t xml:space="preserve">Crimosa             </t>
  </si>
  <si>
    <t xml:space="preserve">Fake Love           </t>
  </si>
  <si>
    <t xml:space="preserve">Rambeau             </t>
  </si>
  <si>
    <t xml:space="preserve">Holster             </t>
  </si>
  <si>
    <t xml:space="preserve">Skyt                </t>
  </si>
  <si>
    <t xml:space="preserve">Westbrook Park      </t>
  </si>
  <si>
    <t xml:space="preserve">Moscow Red          </t>
  </si>
  <si>
    <t xml:space="preserve">Mystery Island      </t>
  </si>
  <si>
    <t xml:space="preserve">Adonis Kick         </t>
  </si>
  <si>
    <t xml:space="preserve">Rock The Bowler     </t>
  </si>
  <si>
    <t xml:space="preserve">Rousseau            </t>
  </si>
  <si>
    <t xml:space="preserve">Kwoi Hoi            </t>
  </si>
  <si>
    <t xml:space="preserve">The Awesome Son     </t>
  </si>
  <si>
    <t xml:space="preserve">Sacred Lass         </t>
  </si>
  <si>
    <t xml:space="preserve">Blue Ocean          </t>
  </si>
  <si>
    <t xml:space="preserve">Confrontational     </t>
  </si>
  <si>
    <t xml:space="preserve">Akecheta            </t>
  </si>
  <si>
    <t xml:space="preserve">Desert Dreamer      </t>
  </si>
  <si>
    <t xml:space="preserve">Donndubhan          </t>
  </si>
  <si>
    <t xml:space="preserve">Galactic Fury       </t>
  </si>
  <si>
    <t xml:space="preserve">Brian Epstein       </t>
  </si>
  <si>
    <t xml:space="preserve">Royal Order         </t>
  </si>
  <si>
    <t xml:space="preserve">Jesta Dreama        </t>
  </si>
  <si>
    <t xml:space="preserve">Vardani             </t>
  </si>
  <si>
    <t xml:space="preserve">Marketing           </t>
  </si>
  <si>
    <t xml:space="preserve">The Marg Factor     </t>
  </si>
  <si>
    <t xml:space="preserve">Button Express      </t>
  </si>
  <si>
    <t xml:space="preserve">Award Winner        </t>
  </si>
  <si>
    <t xml:space="preserve">Astronomicelle      </t>
  </si>
  <si>
    <t xml:space="preserve">Electric Belle      </t>
  </si>
  <si>
    <t xml:space="preserve">See You In Spring   </t>
  </si>
  <si>
    <t xml:space="preserve">Sweetzou            </t>
  </si>
  <si>
    <t xml:space="preserve">Brownie             </t>
  </si>
  <si>
    <t xml:space="preserve">Madam Superior      </t>
  </si>
  <si>
    <t xml:space="preserve">Estoril Park        </t>
  </si>
  <si>
    <t xml:space="preserve">Sistine Explorer    </t>
  </si>
  <si>
    <t xml:space="preserve">Ling Ling           </t>
  </si>
  <si>
    <t xml:space="preserve">Kootara             </t>
  </si>
  <si>
    <t xml:space="preserve">Mrs Omalley         </t>
  </si>
  <si>
    <t xml:space="preserve">Lariat              </t>
  </si>
  <si>
    <t xml:space="preserve">Queen Annabel       </t>
  </si>
  <si>
    <t xml:space="preserve">Thunder Peak        </t>
  </si>
  <si>
    <t xml:space="preserve">Starring Role       </t>
  </si>
  <si>
    <t xml:space="preserve">Jump The Broom      </t>
  </si>
  <si>
    <t xml:space="preserve">Rock My Frock       </t>
  </si>
  <si>
    <t xml:space="preserve">Unassailable        </t>
  </si>
  <si>
    <t xml:space="preserve">Lady Of Honour      </t>
  </si>
  <si>
    <t xml:space="preserve">Nabbed              </t>
  </si>
  <si>
    <t xml:space="preserve">Ravaged Award       </t>
  </si>
  <si>
    <t xml:space="preserve">Moose Jaw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</si>
</sst>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76"/>
  <sheetViews>
    <sheetView tabSelected="1" topLeftCell="B1" workbookViewId="0">
      <pane ySplit="1" topLeftCell="A2" activePane="bottomLeft" state="frozen"/>
      <selection activeCell="B1" sqref="B1"/>
      <selection pane="bottomLeft" activeCell="C77" sqref="C7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31</v>
      </c>
      <c r="B2" s="5">
        <v>0.76041666666666663</v>
      </c>
      <c r="C2" s="1" t="s">
        <v>20</v>
      </c>
      <c r="D2" s="1">
        <v>1</v>
      </c>
      <c r="E2" s="1">
        <v>2</v>
      </c>
      <c r="F2" s="1" t="s">
        <v>22</v>
      </c>
      <c r="G2" s="1">
        <v>61.24</v>
      </c>
      <c r="H2" s="1">
        <f>1+COUNTIFS(A:A,A2,G:G,"&gt;"&amp;G2)</f>
        <v>1</v>
      </c>
      <c r="I2" s="2">
        <f>AVERAGEIF(A:A,A2,G:G)</f>
        <v>48.924166666666672</v>
      </c>
      <c r="J2" s="2">
        <f t="shared" ref="J2:J10" si="0">G2-I2</f>
        <v>12.31583333333333</v>
      </c>
      <c r="K2" s="2">
        <f t="shared" ref="K2:K10" si="1">90+J2</f>
        <v>102.31583333333333</v>
      </c>
      <c r="L2" s="2">
        <f t="shared" ref="L2:L10" si="2">EXP(0.06*K2)</f>
        <v>463.56657032989489</v>
      </c>
      <c r="M2" s="2">
        <f>SUMIF(A:A,A2,L:L)</f>
        <v>3015.3912253147432</v>
      </c>
      <c r="N2" s="3">
        <f t="shared" ref="N2:N10" si="3">L2/M2</f>
        <v>0.15373347459466336</v>
      </c>
      <c r="O2" s="6">
        <f t="shared" ref="O2:O10" si="4">1/N2</f>
        <v>6.5047641877386777</v>
      </c>
      <c r="P2" s="3">
        <f t="shared" ref="P2:P10" si="5">IF(O2&gt;21,"",N2)</f>
        <v>0.15373347459466336</v>
      </c>
      <c r="Q2" s="3">
        <f>IF(ISNUMBER(P2),SUMIF(A:A,A2,P:P),"")</f>
        <v>0.93961473414786445</v>
      </c>
      <c r="R2" s="3">
        <f t="shared" ref="R2:R10" si="6">IFERROR(P2*(1/Q2),"")</f>
        <v>0.16361330767560184</v>
      </c>
      <c r="S2" s="7">
        <f t="shared" ref="S2:S10" si="7">IFERROR(1/R2,"")</f>
        <v>6.1119722729566259</v>
      </c>
    </row>
    <row r="3" spans="1:19" x14ac:dyDescent="0.3">
      <c r="A3" s="1">
        <v>31</v>
      </c>
      <c r="B3" s="5">
        <v>0.76041666666666663</v>
      </c>
      <c r="C3" s="1" t="s">
        <v>20</v>
      </c>
      <c r="D3" s="1">
        <v>1</v>
      </c>
      <c r="E3" s="1">
        <v>1</v>
      </c>
      <c r="F3" s="1" t="s">
        <v>21</v>
      </c>
      <c r="G3" s="1">
        <v>59.88</v>
      </c>
      <c r="H3" s="1">
        <f>1+COUNTIFS(A:A,A3,G:G,"&gt;"&amp;G3)</f>
        <v>2</v>
      </c>
      <c r="I3" s="2">
        <f>AVERAGEIF(A:A,A3,G:G)</f>
        <v>48.924166666666672</v>
      </c>
      <c r="J3" s="2">
        <f t="shared" si="0"/>
        <v>10.955833333333331</v>
      </c>
      <c r="K3" s="2">
        <f t="shared" si="1"/>
        <v>100.95583333333333</v>
      </c>
      <c r="L3" s="2">
        <f t="shared" si="2"/>
        <v>427.241744757091</v>
      </c>
      <c r="M3" s="2">
        <f>SUMIF(A:A,A3,L:L)</f>
        <v>3015.3912253147432</v>
      </c>
      <c r="N3" s="3">
        <f t="shared" si="3"/>
        <v>0.1416870027246617</v>
      </c>
      <c r="O3" s="6">
        <f t="shared" si="4"/>
        <v>7.0578103902958942</v>
      </c>
      <c r="P3" s="3">
        <f t="shared" si="5"/>
        <v>0.1416870027246617</v>
      </c>
      <c r="Q3" s="3">
        <f>IF(ISNUMBER(P3),SUMIF(A:A,A3,P:P),"")</f>
        <v>0.93961473414786445</v>
      </c>
      <c r="R3" s="3">
        <f t="shared" si="6"/>
        <v>0.15079265743225864</v>
      </c>
      <c r="S3" s="7">
        <f t="shared" si="7"/>
        <v>6.6316226335439117</v>
      </c>
    </row>
    <row r="4" spans="1:19" x14ac:dyDescent="0.3">
      <c r="A4" s="1">
        <v>31</v>
      </c>
      <c r="B4" s="5">
        <v>0.76041666666666663</v>
      </c>
      <c r="C4" s="1" t="s">
        <v>20</v>
      </c>
      <c r="D4" s="1">
        <v>1</v>
      </c>
      <c r="E4" s="1">
        <v>5</v>
      </c>
      <c r="F4" s="1" t="s">
        <v>25</v>
      </c>
      <c r="G4" s="1">
        <v>56.41</v>
      </c>
      <c r="H4" s="1">
        <f>1+COUNTIFS(A:A,A4,G:G,"&gt;"&amp;G4)</f>
        <v>3</v>
      </c>
      <c r="I4" s="2">
        <f>AVERAGEIF(A:A,A4,G:G)</f>
        <v>48.924166666666672</v>
      </c>
      <c r="J4" s="2">
        <f t="shared" si="0"/>
        <v>7.4858333333333249</v>
      </c>
      <c r="K4" s="2">
        <f t="shared" si="1"/>
        <v>97.485833333333318</v>
      </c>
      <c r="L4" s="2">
        <f t="shared" si="2"/>
        <v>346.93935665821391</v>
      </c>
      <c r="M4" s="2">
        <f>SUMIF(A:A,A4,L:L)</f>
        <v>3015.3912253147432</v>
      </c>
      <c r="N4" s="3">
        <f t="shared" si="3"/>
        <v>0.11505616708889931</v>
      </c>
      <c r="O4" s="6">
        <f t="shared" si="4"/>
        <v>8.6914072083362548</v>
      </c>
      <c r="P4" s="3">
        <f t="shared" si="5"/>
        <v>0.11505616708889931</v>
      </c>
      <c r="Q4" s="3">
        <f>IF(ISNUMBER(P4),SUMIF(A:A,A4,P:P),"")</f>
        <v>0.93961473414786445</v>
      </c>
      <c r="R4" s="3">
        <f t="shared" si="6"/>
        <v>0.12245036492881695</v>
      </c>
      <c r="S4" s="7">
        <f t="shared" si="7"/>
        <v>8.1665742734317011</v>
      </c>
    </row>
    <row r="5" spans="1:19" x14ac:dyDescent="0.3">
      <c r="A5" s="1">
        <v>31</v>
      </c>
      <c r="B5" s="5">
        <v>0.76041666666666663</v>
      </c>
      <c r="C5" s="1" t="s">
        <v>20</v>
      </c>
      <c r="D5" s="1">
        <v>1</v>
      </c>
      <c r="E5" s="1">
        <v>3</v>
      </c>
      <c r="F5" s="1" t="s">
        <v>23</v>
      </c>
      <c r="G5" s="1">
        <v>54.81</v>
      </c>
      <c r="H5" s="1">
        <f>1+COUNTIFS(A:A,A5,G:G,"&gt;"&amp;G5)</f>
        <v>4</v>
      </c>
      <c r="I5" s="2">
        <f>AVERAGEIF(A:A,A5,G:G)</f>
        <v>48.924166666666672</v>
      </c>
      <c r="J5" s="2">
        <f t="shared" si="0"/>
        <v>5.8858333333333306</v>
      </c>
      <c r="K5" s="2">
        <f t="shared" si="1"/>
        <v>95.885833333333323</v>
      </c>
      <c r="L5" s="2">
        <f t="shared" si="2"/>
        <v>315.18192128201417</v>
      </c>
      <c r="M5" s="2">
        <f>SUMIF(A:A,A5,L:L)</f>
        <v>3015.3912253147432</v>
      </c>
      <c r="N5" s="3">
        <f t="shared" si="3"/>
        <v>0.10452438762705354</v>
      </c>
      <c r="O5" s="6">
        <f t="shared" si="4"/>
        <v>9.5671452634387393</v>
      </c>
      <c r="P5" s="3">
        <f t="shared" si="5"/>
        <v>0.10452438762705354</v>
      </c>
      <c r="Q5" s="3">
        <f>IF(ISNUMBER(P5),SUMIF(A:A,A5,P:P),"")</f>
        <v>0.93961473414786445</v>
      </c>
      <c r="R5" s="3">
        <f t="shared" si="6"/>
        <v>0.11124175029231168</v>
      </c>
      <c r="S5" s="7">
        <f t="shared" si="7"/>
        <v>8.9894306532599906</v>
      </c>
    </row>
    <row r="6" spans="1:19" x14ac:dyDescent="0.3">
      <c r="A6" s="1">
        <v>31</v>
      </c>
      <c r="B6" s="5">
        <v>0.76041666666666663</v>
      </c>
      <c r="C6" s="1" t="s">
        <v>20</v>
      </c>
      <c r="D6" s="1">
        <v>1</v>
      </c>
      <c r="E6" s="1">
        <v>8</v>
      </c>
      <c r="F6" s="1" t="s">
        <v>28</v>
      </c>
      <c r="G6" s="1">
        <v>53.28</v>
      </c>
      <c r="H6" s="1">
        <f>1+COUNTIFS(A:A,A6,G:G,"&gt;"&amp;G6)</f>
        <v>5</v>
      </c>
      <c r="I6" s="2">
        <f>AVERAGEIF(A:A,A6,G:G)</f>
        <v>48.924166666666672</v>
      </c>
      <c r="J6" s="2">
        <f t="shared" si="0"/>
        <v>4.3558333333333294</v>
      </c>
      <c r="K6" s="2">
        <f t="shared" si="1"/>
        <v>94.355833333333322</v>
      </c>
      <c r="L6" s="2">
        <f t="shared" si="2"/>
        <v>287.53655500549377</v>
      </c>
      <c r="M6" s="2">
        <f>SUMIF(A:A,A6,L:L)</f>
        <v>3015.3912253147432</v>
      </c>
      <c r="N6" s="3">
        <f t="shared" si="3"/>
        <v>9.5356301560995962E-2</v>
      </c>
      <c r="O6" s="6">
        <f t="shared" si="4"/>
        <v>10.486983908036075</v>
      </c>
      <c r="P6" s="3">
        <f t="shared" si="5"/>
        <v>9.5356301560995962E-2</v>
      </c>
      <c r="Q6" s="3">
        <f>IF(ISNUMBER(P6),SUMIF(A:A,A6,P:P),"")</f>
        <v>0.93961473414786445</v>
      </c>
      <c r="R6" s="3">
        <f t="shared" si="6"/>
        <v>0.10148446815010249</v>
      </c>
      <c r="S6" s="7">
        <f t="shared" si="7"/>
        <v>9.8537245967622482</v>
      </c>
    </row>
    <row r="7" spans="1:19" x14ac:dyDescent="0.3">
      <c r="A7" s="1">
        <v>31</v>
      </c>
      <c r="B7" s="5">
        <v>0.76041666666666663</v>
      </c>
      <c r="C7" s="1" t="s">
        <v>20</v>
      </c>
      <c r="D7" s="1">
        <v>1</v>
      </c>
      <c r="E7" s="1">
        <v>6</v>
      </c>
      <c r="F7" s="1" t="s">
        <v>26</v>
      </c>
      <c r="G7" s="1">
        <v>51.89</v>
      </c>
      <c r="H7" s="1">
        <f>1+COUNTIFS(A:A,A7,G:G,"&gt;"&amp;G7)</f>
        <v>6</v>
      </c>
      <c r="I7" s="2">
        <f>AVERAGEIF(A:A,A7,G:G)</f>
        <v>48.924166666666672</v>
      </c>
      <c r="J7" s="2">
        <f t="shared" si="0"/>
        <v>2.9658333333333289</v>
      </c>
      <c r="K7" s="2">
        <f t="shared" si="1"/>
        <v>92.965833333333336</v>
      </c>
      <c r="L7" s="2">
        <f t="shared" si="2"/>
        <v>264.52876559566744</v>
      </c>
      <c r="M7" s="2">
        <f>SUMIF(A:A,A7,L:L)</f>
        <v>3015.3912253147432</v>
      </c>
      <c r="N7" s="3">
        <f t="shared" si="3"/>
        <v>8.7726184043682834E-2</v>
      </c>
      <c r="O7" s="6">
        <f t="shared" si="4"/>
        <v>11.399105191923711</v>
      </c>
      <c r="P7" s="3">
        <f t="shared" si="5"/>
        <v>8.7726184043682834E-2</v>
      </c>
      <c r="Q7" s="3">
        <f>IF(ISNUMBER(P7),SUMIF(A:A,A7,P:P),"")</f>
        <v>0.93961473414786445</v>
      </c>
      <c r="R7" s="3">
        <f t="shared" si="6"/>
        <v>9.3363993619407878E-2</v>
      </c>
      <c r="S7" s="7">
        <f t="shared" si="7"/>
        <v>10.710767194432938</v>
      </c>
    </row>
    <row r="8" spans="1:19" x14ac:dyDescent="0.3">
      <c r="A8" s="1">
        <v>31</v>
      </c>
      <c r="B8" s="5">
        <v>0.76041666666666663</v>
      </c>
      <c r="C8" s="1" t="s">
        <v>20</v>
      </c>
      <c r="D8" s="1">
        <v>1</v>
      </c>
      <c r="E8" s="1">
        <v>7</v>
      </c>
      <c r="F8" s="1" t="s">
        <v>27</v>
      </c>
      <c r="G8" s="1">
        <v>47.8</v>
      </c>
      <c r="H8" s="1">
        <f>1+COUNTIFS(A:A,A8,G:G,"&gt;"&amp;G8)</f>
        <v>7</v>
      </c>
      <c r="I8" s="2">
        <f>AVERAGEIF(A:A,A8,G:G)</f>
        <v>48.924166666666672</v>
      </c>
      <c r="J8" s="2">
        <f t="shared" si="0"/>
        <v>-1.1241666666666745</v>
      </c>
      <c r="K8" s="2">
        <f t="shared" si="1"/>
        <v>88.875833333333333</v>
      </c>
      <c r="L8" s="2">
        <f t="shared" si="2"/>
        <v>206.9650627427383</v>
      </c>
      <c r="M8" s="2">
        <f>SUMIF(A:A,A8,L:L)</f>
        <v>3015.3912253147432</v>
      </c>
      <c r="N8" s="3">
        <f t="shared" si="3"/>
        <v>6.8636222393044705E-2</v>
      </c>
      <c r="O8" s="6">
        <f t="shared" si="4"/>
        <v>14.569566405818623</v>
      </c>
      <c r="P8" s="3">
        <f t="shared" si="5"/>
        <v>6.8636222393044705E-2</v>
      </c>
      <c r="Q8" s="3">
        <f>IF(ISNUMBER(P8),SUMIF(A:A,A8,P:P),"")</f>
        <v>0.93961473414786445</v>
      </c>
      <c r="R8" s="3">
        <f t="shared" si="6"/>
        <v>7.3047196791023949E-2</v>
      </c>
      <c r="S8" s="7">
        <f t="shared" si="7"/>
        <v>13.689779265052922</v>
      </c>
    </row>
    <row r="9" spans="1:19" x14ac:dyDescent="0.3">
      <c r="A9" s="1">
        <v>31</v>
      </c>
      <c r="B9" s="5">
        <v>0.76041666666666663</v>
      </c>
      <c r="C9" s="1" t="s">
        <v>20</v>
      </c>
      <c r="D9" s="1">
        <v>1</v>
      </c>
      <c r="E9" s="1">
        <v>10</v>
      </c>
      <c r="F9" s="1" t="s">
        <v>30</v>
      </c>
      <c r="G9" s="1">
        <v>46.18</v>
      </c>
      <c r="H9" s="1">
        <f>1+COUNTIFS(A:A,A9,G:G,"&gt;"&amp;G9)</f>
        <v>8</v>
      </c>
      <c r="I9" s="2">
        <f>AVERAGEIF(A:A,A9,G:G)</f>
        <v>48.924166666666672</v>
      </c>
      <c r="J9" s="2">
        <f t="shared" si="0"/>
        <v>-2.744166666666672</v>
      </c>
      <c r="K9" s="2">
        <f t="shared" si="1"/>
        <v>87.255833333333328</v>
      </c>
      <c r="L9" s="2">
        <f t="shared" si="2"/>
        <v>187.79482303116868</v>
      </c>
      <c r="M9" s="2">
        <f>SUMIF(A:A,A9,L:L)</f>
        <v>3015.3912253147432</v>
      </c>
      <c r="N9" s="3">
        <f t="shared" si="3"/>
        <v>6.2278758873673797E-2</v>
      </c>
      <c r="O9" s="6">
        <f t="shared" si="4"/>
        <v>16.056838930082076</v>
      </c>
      <c r="P9" s="3">
        <f t="shared" si="5"/>
        <v>6.2278758873673797E-2</v>
      </c>
      <c r="Q9" s="3">
        <f>IF(ISNUMBER(P9),SUMIF(A:A,A9,P:P),"")</f>
        <v>0.93961473414786445</v>
      </c>
      <c r="R9" s="3">
        <f t="shared" si="6"/>
        <v>6.6281164620257196E-2</v>
      </c>
      <c r="S9" s="7">
        <f t="shared" si="7"/>
        <v>15.087242442544149</v>
      </c>
    </row>
    <row r="10" spans="1:19" x14ac:dyDescent="0.3">
      <c r="A10" s="1">
        <v>31</v>
      </c>
      <c r="B10" s="5">
        <v>0.76041666666666663</v>
      </c>
      <c r="C10" s="1" t="s">
        <v>20</v>
      </c>
      <c r="D10" s="1">
        <v>1</v>
      </c>
      <c r="E10" s="1">
        <v>4</v>
      </c>
      <c r="F10" s="1" t="s">
        <v>24</v>
      </c>
      <c r="G10" s="1">
        <v>45.52</v>
      </c>
      <c r="H10" s="1">
        <f>1+COUNTIFS(A:A,A10,G:G,"&gt;"&amp;G10)</f>
        <v>9</v>
      </c>
      <c r="I10" s="2">
        <f>AVERAGEIF(A:A,A10,G:G)</f>
        <v>48.924166666666672</v>
      </c>
      <c r="J10" s="2">
        <f t="shared" si="0"/>
        <v>-3.4041666666666686</v>
      </c>
      <c r="K10" s="2">
        <f t="shared" si="1"/>
        <v>86.595833333333331</v>
      </c>
      <c r="L10" s="2">
        <f t="shared" si="2"/>
        <v>180.50346964533207</v>
      </c>
      <c r="M10" s="2">
        <f>SUMIF(A:A,A10,L:L)</f>
        <v>3015.3912253147432</v>
      </c>
      <c r="N10" s="3">
        <f t="shared" si="3"/>
        <v>5.9860713306443783E-2</v>
      </c>
      <c r="O10" s="6">
        <f t="shared" si="4"/>
        <v>16.705447442310277</v>
      </c>
      <c r="P10" s="3">
        <f t="shared" si="5"/>
        <v>5.9860713306443783E-2</v>
      </c>
      <c r="Q10" s="3">
        <f>IF(ISNUMBER(P10),SUMIF(A:A,A10,P:P),"")</f>
        <v>0.93961473414786445</v>
      </c>
      <c r="R10" s="3">
        <f t="shared" si="6"/>
        <v>6.3707720974311238E-2</v>
      </c>
      <c r="S10" s="7">
        <f t="shared" si="7"/>
        <v>15.696684557327492</v>
      </c>
    </row>
    <row r="11" spans="1:19" x14ac:dyDescent="0.3">
      <c r="A11" s="1">
        <v>31</v>
      </c>
      <c r="B11" s="5">
        <v>0.76041666666666663</v>
      </c>
      <c r="C11" s="1" t="s">
        <v>20</v>
      </c>
      <c r="D11" s="1">
        <v>1</v>
      </c>
      <c r="E11" s="1">
        <v>11</v>
      </c>
      <c r="F11" s="1" t="s">
        <v>31</v>
      </c>
      <c r="G11" s="1">
        <v>42.77</v>
      </c>
      <c r="H11" s="1">
        <f>1+COUNTIFS(A:A,A11,G:G,"&gt;"&amp;G11)</f>
        <v>10</v>
      </c>
      <c r="I11" s="2">
        <f>AVERAGEIF(A:A,A11,G:G)</f>
        <v>48.924166666666672</v>
      </c>
      <c r="J11" s="2">
        <f t="shared" ref="J11:J20" si="8">G11-I11</f>
        <v>-6.1541666666666686</v>
      </c>
      <c r="K11" s="2">
        <f t="shared" ref="K11:K20" si="9">90+J11</f>
        <v>83.845833333333331</v>
      </c>
      <c r="L11" s="2">
        <f t="shared" ref="L11:L20" si="10">EXP(0.06*K11)</f>
        <v>153.04775547830127</v>
      </c>
      <c r="M11" s="2">
        <f>SUMIF(A:A,A11,L:L)</f>
        <v>3015.3912253147432</v>
      </c>
      <c r="N11" s="3">
        <f t="shared" ref="N11:N20" si="11">L11/M11</f>
        <v>5.0755521934745404E-2</v>
      </c>
      <c r="O11" s="6">
        <f t="shared" ref="O11:O20" si="12">1/N11</f>
        <v>19.702289758455542</v>
      </c>
      <c r="P11" s="3">
        <f t="shared" ref="P11:P20" si="13">IF(O11&gt;21,"",N11)</f>
        <v>5.0755521934745404E-2</v>
      </c>
      <c r="Q11" s="3">
        <f>IF(ISNUMBER(P11),SUMIF(A:A,A11,P:P),"")</f>
        <v>0.93961473414786445</v>
      </c>
      <c r="R11" s="3">
        <f t="shared" ref="R11:R20" si="14">IFERROR(P11*(1/Q11),"")</f>
        <v>5.4017375515908163E-2</v>
      </c>
      <c r="S11" s="7">
        <f t="shared" ref="S11:S20" si="15">IFERROR(1/R11,"")</f>
        <v>18.512561753495394</v>
      </c>
    </row>
    <row r="12" spans="1:19" x14ac:dyDescent="0.3">
      <c r="A12" s="1">
        <v>31</v>
      </c>
      <c r="B12" s="5">
        <v>0.76041666666666663</v>
      </c>
      <c r="C12" s="1" t="s">
        <v>20</v>
      </c>
      <c r="D12" s="1">
        <v>1</v>
      </c>
      <c r="E12" s="1">
        <v>9</v>
      </c>
      <c r="F12" s="1" t="s">
        <v>29</v>
      </c>
      <c r="G12" s="1">
        <v>37.58</v>
      </c>
      <c r="H12" s="1">
        <f>1+COUNTIFS(A:A,A12,G:G,"&gt;"&amp;G12)</f>
        <v>11</v>
      </c>
      <c r="I12" s="2">
        <f>AVERAGEIF(A:A,A12,G:G)</f>
        <v>48.924166666666672</v>
      </c>
      <c r="J12" s="2">
        <f t="shared" si="8"/>
        <v>-11.344166666666673</v>
      </c>
      <c r="K12" s="2">
        <f t="shared" si="9"/>
        <v>78.655833333333334</v>
      </c>
      <c r="L12" s="2">
        <f t="shared" si="10"/>
        <v>112.09536699398525</v>
      </c>
      <c r="M12" s="2">
        <f>SUMIF(A:A,A12,L:L)</f>
        <v>3015.3912253147432</v>
      </c>
      <c r="N12" s="3">
        <f t="shared" si="11"/>
        <v>3.7174402463244174E-2</v>
      </c>
      <c r="O12" s="6">
        <f t="shared" si="12"/>
        <v>26.900230635549292</v>
      </c>
      <c r="P12" s="3" t="str">
        <f t="shared" si="13"/>
        <v/>
      </c>
      <c r="Q12" s="3" t="str">
        <f>IF(ISNUMBER(P12),SUMIF(A:A,A12,P:P),"")</f>
        <v/>
      </c>
      <c r="R12" s="3" t="str">
        <f t="shared" si="14"/>
        <v/>
      </c>
      <c r="S12" s="7" t="str">
        <f t="shared" si="15"/>
        <v/>
      </c>
    </row>
    <row r="13" spans="1:19" x14ac:dyDescent="0.3">
      <c r="A13" s="1">
        <v>31</v>
      </c>
      <c r="B13" s="5">
        <v>0.76041666666666663</v>
      </c>
      <c r="C13" s="1" t="s">
        <v>20</v>
      </c>
      <c r="D13" s="1">
        <v>1</v>
      </c>
      <c r="E13" s="1">
        <v>12</v>
      </c>
      <c r="F13" s="1" t="s">
        <v>32</v>
      </c>
      <c r="G13" s="1">
        <v>29.73</v>
      </c>
      <c r="H13" s="1">
        <f>1+COUNTIFS(A:A,A13,G:G,"&gt;"&amp;G13)</f>
        <v>12</v>
      </c>
      <c r="I13" s="2">
        <f>AVERAGEIF(A:A,A13,G:G)</f>
        <v>48.924166666666672</v>
      </c>
      <c r="J13" s="2">
        <f t="shared" si="8"/>
        <v>-19.194166666666671</v>
      </c>
      <c r="K13" s="2">
        <f t="shared" si="9"/>
        <v>70.805833333333325</v>
      </c>
      <c r="L13" s="2">
        <f t="shared" si="10"/>
        <v>69.989833794842937</v>
      </c>
      <c r="M13" s="2">
        <f>SUMIF(A:A,A13,L:L)</f>
        <v>3015.3912253147432</v>
      </c>
      <c r="N13" s="3">
        <f t="shared" si="11"/>
        <v>2.3210863388891594E-2</v>
      </c>
      <c r="O13" s="6">
        <f t="shared" si="12"/>
        <v>43.083274553181269</v>
      </c>
      <c r="P13" s="3" t="str">
        <f t="shared" si="13"/>
        <v/>
      </c>
      <c r="Q13" s="3" t="str">
        <f>IF(ISNUMBER(P13),SUMIF(A:A,A13,P:P),"")</f>
        <v/>
      </c>
      <c r="R13" s="3" t="str">
        <f t="shared" si="14"/>
        <v/>
      </c>
      <c r="S13" s="7" t="str">
        <f t="shared" si="15"/>
        <v/>
      </c>
    </row>
    <row r="14" spans="1:19" x14ac:dyDescent="0.3">
      <c r="A14" s="1">
        <v>34</v>
      </c>
      <c r="B14" s="5">
        <v>0.78125</v>
      </c>
      <c r="C14" s="1" t="s">
        <v>20</v>
      </c>
      <c r="D14" s="1">
        <v>2</v>
      </c>
      <c r="E14" s="1">
        <v>2</v>
      </c>
      <c r="F14" s="1" t="s">
        <v>34</v>
      </c>
      <c r="G14" s="1">
        <v>61.36</v>
      </c>
      <c r="H14" s="1">
        <f>1+COUNTIFS(A:A,A14,G:G,"&gt;"&amp;G14)</f>
        <v>1</v>
      </c>
      <c r="I14" s="2">
        <f>AVERAGEIF(A:A,A14,G:G)</f>
        <v>48.071428571428577</v>
      </c>
      <c r="J14" s="2">
        <f t="shared" si="8"/>
        <v>13.288571428571423</v>
      </c>
      <c r="K14" s="2">
        <f t="shared" si="9"/>
        <v>103.28857142857143</v>
      </c>
      <c r="L14" s="2">
        <f t="shared" si="10"/>
        <v>491.42743347894788</v>
      </c>
      <c r="M14" s="2">
        <f>SUMIF(A:A,A14,L:L)</f>
        <v>1884.8009311252404</v>
      </c>
      <c r="N14" s="3">
        <f t="shared" si="11"/>
        <v>0.26073174379511899</v>
      </c>
      <c r="O14" s="6">
        <f t="shared" si="12"/>
        <v>3.835359613081069</v>
      </c>
      <c r="P14" s="3">
        <f t="shared" si="13"/>
        <v>0.26073174379511899</v>
      </c>
      <c r="Q14" s="3">
        <f>IF(ISNUMBER(P14),SUMIF(A:A,A14,P:P),"")</f>
        <v>0.97442815153112361</v>
      </c>
      <c r="R14" s="3">
        <f t="shared" si="14"/>
        <v>0.26757410834798845</v>
      </c>
      <c r="S14" s="7">
        <f t="shared" si="15"/>
        <v>3.7372823782317117</v>
      </c>
    </row>
    <row r="15" spans="1:19" x14ac:dyDescent="0.3">
      <c r="A15" s="1">
        <v>34</v>
      </c>
      <c r="B15" s="5">
        <v>0.78125</v>
      </c>
      <c r="C15" s="1" t="s">
        <v>20</v>
      </c>
      <c r="D15" s="1">
        <v>2</v>
      </c>
      <c r="E15" s="1">
        <v>4</v>
      </c>
      <c r="F15" s="1" t="s">
        <v>36</v>
      </c>
      <c r="G15" s="1">
        <v>54.55</v>
      </c>
      <c r="H15" s="1">
        <f>1+COUNTIFS(A:A,A15,G:G,"&gt;"&amp;G15)</f>
        <v>2</v>
      </c>
      <c r="I15" s="2">
        <f>AVERAGEIF(A:A,A15,G:G)</f>
        <v>48.071428571428577</v>
      </c>
      <c r="J15" s="2">
        <f t="shared" si="8"/>
        <v>6.4785714285714207</v>
      </c>
      <c r="K15" s="2">
        <f t="shared" si="9"/>
        <v>96.478571428571428</v>
      </c>
      <c r="L15" s="2">
        <f t="shared" si="10"/>
        <v>326.59284922939167</v>
      </c>
      <c r="M15" s="2">
        <f>SUMIF(A:A,A15,L:L)</f>
        <v>1884.8009311252404</v>
      </c>
      <c r="N15" s="3">
        <f t="shared" si="11"/>
        <v>0.17327710520304831</v>
      </c>
      <c r="O15" s="6">
        <f t="shared" si="12"/>
        <v>5.7711028749481201</v>
      </c>
      <c r="P15" s="3">
        <f t="shared" si="13"/>
        <v>0.17327710520304831</v>
      </c>
      <c r="Q15" s="3">
        <f>IF(ISNUMBER(P15),SUMIF(A:A,A15,P:P),"")</f>
        <v>0.97442815153112361</v>
      </c>
      <c r="R15" s="3">
        <f t="shared" si="14"/>
        <v>0.17782440391400553</v>
      </c>
      <c r="S15" s="7">
        <f t="shared" si="15"/>
        <v>5.6235251067316501</v>
      </c>
    </row>
    <row r="16" spans="1:19" x14ac:dyDescent="0.3">
      <c r="A16" s="1">
        <v>34</v>
      </c>
      <c r="B16" s="5">
        <v>0.78125</v>
      </c>
      <c r="C16" s="1" t="s">
        <v>20</v>
      </c>
      <c r="D16" s="1">
        <v>2</v>
      </c>
      <c r="E16" s="1">
        <v>3</v>
      </c>
      <c r="F16" s="1" t="s">
        <v>35</v>
      </c>
      <c r="G16" s="1">
        <v>53.69</v>
      </c>
      <c r="H16" s="1">
        <f>1+COUNTIFS(A:A,A16,G:G,"&gt;"&amp;G16)</f>
        <v>3</v>
      </c>
      <c r="I16" s="2">
        <f>AVERAGEIF(A:A,A16,G:G)</f>
        <v>48.071428571428577</v>
      </c>
      <c r="J16" s="2">
        <f t="shared" si="8"/>
        <v>5.6185714285714212</v>
      </c>
      <c r="K16" s="2">
        <f t="shared" si="9"/>
        <v>95.618571428571414</v>
      </c>
      <c r="L16" s="2">
        <f t="shared" si="10"/>
        <v>310.16806189254885</v>
      </c>
      <c r="M16" s="2">
        <f>SUMIF(A:A,A16,L:L)</f>
        <v>1884.8009311252404</v>
      </c>
      <c r="N16" s="3">
        <f t="shared" si="11"/>
        <v>0.16456276987691013</v>
      </c>
      <c r="O16" s="6">
        <f t="shared" si="12"/>
        <v>6.0767086063754352</v>
      </c>
      <c r="P16" s="3">
        <f t="shared" si="13"/>
        <v>0.16456276987691013</v>
      </c>
      <c r="Q16" s="3">
        <f>IF(ISNUMBER(P16),SUMIF(A:A,A16,P:P),"")</f>
        <v>0.97442815153112361</v>
      </c>
      <c r="R16" s="3">
        <f t="shared" si="14"/>
        <v>0.16888137890754887</v>
      </c>
      <c r="S16" s="7">
        <f t="shared" si="15"/>
        <v>5.9213159347036859</v>
      </c>
    </row>
    <row r="17" spans="1:19" x14ac:dyDescent="0.3">
      <c r="A17" s="1">
        <v>34</v>
      </c>
      <c r="B17" s="5">
        <v>0.78125</v>
      </c>
      <c r="C17" s="1" t="s">
        <v>20</v>
      </c>
      <c r="D17" s="1">
        <v>2</v>
      </c>
      <c r="E17" s="1">
        <v>7</v>
      </c>
      <c r="F17" s="1" t="s">
        <v>39</v>
      </c>
      <c r="G17" s="1">
        <v>53.66</v>
      </c>
      <c r="H17" s="1">
        <f>1+COUNTIFS(A:A,A17,G:G,"&gt;"&amp;G17)</f>
        <v>4</v>
      </c>
      <c r="I17" s="2">
        <f>AVERAGEIF(A:A,A17,G:G)</f>
        <v>48.071428571428577</v>
      </c>
      <c r="J17" s="2">
        <f t="shared" si="8"/>
        <v>5.5885714285714201</v>
      </c>
      <c r="K17" s="2">
        <f t="shared" si="9"/>
        <v>95.588571428571413</v>
      </c>
      <c r="L17" s="2">
        <f t="shared" si="10"/>
        <v>309.61026155205502</v>
      </c>
      <c r="M17" s="2">
        <f>SUMIF(A:A,A17,L:L)</f>
        <v>1884.8009311252404</v>
      </c>
      <c r="N17" s="3">
        <f t="shared" si="11"/>
        <v>0.16426682332293593</v>
      </c>
      <c r="O17" s="6">
        <f t="shared" si="12"/>
        <v>6.0876565320440692</v>
      </c>
      <c r="P17" s="3">
        <f t="shared" si="13"/>
        <v>0.16426682332293593</v>
      </c>
      <c r="Q17" s="3">
        <f>IF(ISNUMBER(P17),SUMIF(A:A,A17,P:P),"")</f>
        <v>0.97442815153112361</v>
      </c>
      <c r="R17" s="3">
        <f t="shared" si="14"/>
        <v>0.16857766584927036</v>
      </c>
      <c r="S17" s="7">
        <f t="shared" si="15"/>
        <v>5.9319839016760723</v>
      </c>
    </row>
    <row r="18" spans="1:19" x14ac:dyDescent="0.3">
      <c r="A18" s="1">
        <v>34</v>
      </c>
      <c r="B18" s="5">
        <v>0.78125</v>
      </c>
      <c r="C18" s="1" t="s">
        <v>20</v>
      </c>
      <c r="D18" s="1">
        <v>2</v>
      </c>
      <c r="E18" s="1">
        <v>1</v>
      </c>
      <c r="F18" s="1" t="s">
        <v>33</v>
      </c>
      <c r="G18" s="1">
        <v>51.23</v>
      </c>
      <c r="H18" s="1">
        <f>1+COUNTIFS(A:A,A18,G:G,"&gt;"&amp;G18)</f>
        <v>5</v>
      </c>
      <c r="I18" s="2">
        <f>AVERAGEIF(A:A,A18,G:G)</f>
        <v>48.071428571428577</v>
      </c>
      <c r="J18" s="2">
        <f t="shared" si="8"/>
        <v>3.1585714285714204</v>
      </c>
      <c r="K18" s="2">
        <f t="shared" si="9"/>
        <v>93.15857142857142</v>
      </c>
      <c r="L18" s="2">
        <f t="shared" si="10"/>
        <v>267.60560827512012</v>
      </c>
      <c r="M18" s="2">
        <f>SUMIF(A:A,A18,L:L)</f>
        <v>1884.8009311252404</v>
      </c>
      <c r="N18" s="3">
        <f t="shared" si="11"/>
        <v>0.1419808340795744</v>
      </c>
      <c r="O18" s="6">
        <f t="shared" si="12"/>
        <v>7.0432041513401815</v>
      </c>
      <c r="P18" s="3">
        <f t="shared" si="13"/>
        <v>0.1419808340795744</v>
      </c>
      <c r="Q18" s="3">
        <f>IF(ISNUMBER(P18),SUMIF(A:A,A18,P:P),"")</f>
        <v>0.97442815153112361</v>
      </c>
      <c r="R18" s="3">
        <f t="shared" si="14"/>
        <v>0.14570682697998744</v>
      </c>
      <c r="S18" s="7">
        <f t="shared" si="15"/>
        <v>6.8630964020467493</v>
      </c>
    </row>
    <row r="19" spans="1:19" x14ac:dyDescent="0.3">
      <c r="A19" s="1">
        <v>34</v>
      </c>
      <c r="B19" s="5">
        <v>0.78125</v>
      </c>
      <c r="C19" s="1" t="s">
        <v>20</v>
      </c>
      <c r="D19" s="1">
        <v>2</v>
      </c>
      <c r="E19" s="1">
        <v>5</v>
      </c>
      <c r="F19" s="1" t="s">
        <v>37</v>
      </c>
      <c r="G19" s="1">
        <v>39.35</v>
      </c>
      <c r="H19" s="1">
        <f>1+COUNTIFS(A:A,A19,G:G,"&gt;"&amp;G19)</f>
        <v>6</v>
      </c>
      <c r="I19" s="2">
        <f>AVERAGEIF(A:A,A19,G:G)</f>
        <v>48.071428571428577</v>
      </c>
      <c r="J19" s="2">
        <f t="shared" si="8"/>
        <v>-8.7214285714285751</v>
      </c>
      <c r="K19" s="2">
        <f t="shared" si="9"/>
        <v>81.278571428571425</v>
      </c>
      <c r="L19" s="2">
        <f t="shared" si="10"/>
        <v>131.19887289244505</v>
      </c>
      <c r="M19" s="2">
        <f>SUMIF(A:A,A19,L:L)</f>
        <v>1884.8009311252404</v>
      </c>
      <c r="N19" s="3">
        <f t="shared" si="11"/>
        <v>6.9608875253535846E-2</v>
      </c>
      <c r="O19" s="6">
        <f t="shared" si="12"/>
        <v>14.36598417023272</v>
      </c>
      <c r="P19" s="3">
        <f t="shared" si="13"/>
        <v>6.9608875253535846E-2</v>
      </c>
      <c r="Q19" s="3">
        <f>IF(ISNUMBER(P19),SUMIF(A:A,A19,P:P),"")</f>
        <v>0.97442815153112361</v>
      </c>
      <c r="R19" s="3">
        <f t="shared" si="14"/>
        <v>7.1435616001199354E-2</v>
      </c>
      <c r="S19" s="7">
        <f t="shared" si="15"/>
        <v>13.998619399925252</v>
      </c>
    </row>
    <row r="20" spans="1:19" x14ac:dyDescent="0.3">
      <c r="A20" s="1">
        <v>34</v>
      </c>
      <c r="B20" s="5">
        <v>0.78125</v>
      </c>
      <c r="C20" s="1" t="s">
        <v>20</v>
      </c>
      <c r="D20" s="1">
        <v>2</v>
      </c>
      <c r="E20" s="1">
        <v>6</v>
      </c>
      <c r="F20" s="1" t="s">
        <v>38</v>
      </c>
      <c r="G20" s="1">
        <v>22.66</v>
      </c>
      <c r="H20" s="1">
        <f>1+COUNTIFS(A:A,A20,G:G,"&gt;"&amp;G20)</f>
        <v>7</v>
      </c>
      <c r="I20" s="2">
        <f>AVERAGEIF(A:A,A20,G:G)</f>
        <v>48.071428571428577</v>
      </c>
      <c r="J20" s="2">
        <f t="shared" si="8"/>
        <v>-25.411428571428576</v>
      </c>
      <c r="K20" s="2">
        <f t="shared" si="9"/>
        <v>64.588571428571427</v>
      </c>
      <c r="L20" s="2">
        <f t="shared" si="10"/>
        <v>48.197843804732052</v>
      </c>
      <c r="M20" s="2">
        <f>SUMIF(A:A,A20,L:L)</f>
        <v>1884.8009311252404</v>
      </c>
      <c r="N20" s="3">
        <f t="shared" si="11"/>
        <v>2.5571848468876539E-2</v>
      </c>
      <c r="O20" s="6">
        <f t="shared" si="12"/>
        <v>39.105503116722225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39</v>
      </c>
      <c r="B21" s="5">
        <v>0.82291666666666663</v>
      </c>
      <c r="C21" s="1" t="s">
        <v>20</v>
      </c>
      <c r="D21" s="1">
        <v>4</v>
      </c>
      <c r="E21" s="1">
        <v>8</v>
      </c>
      <c r="F21" s="1" t="s">
        <v>46</v>
      </c>
      <c r="G21" s="1">
        <v>64.709999999999994</v>
      </c>
      <c r="H21" s="1">
        <f>1+COUNTIFS(A:A,A21,G:G,"&gt;"&amp;G21)</f>
        <v>1</v>
      </c>
      <c r="I21" s="2">
        <f>AVERAGEIF(A:A,A21,G:G)</f>
        <v>51.016666666666666</v>
      </c>
      <c r="J21" s="2">
        <f t="shared" ref="J21:J33" si="16">G21-I21</f>
        <v>13.693333333333328</v>
      </c>
      <c r="K21" s="2">
        <f t="shared" ref="K21:K33" si="17">90+J21</f>
        <v>103.69333333333333</v>
      </c>
      <c r="L21" s="2">
        <f t="shared" ref="L21:L33" si="18">EXP(0.06*K21)</f>
        <v>503.50820099492421</v>
      </c>
      <c r="M21" s="2">
        <f>SUMIF(A:A,A21,L:L)</f>
        <v>2476.8547947980819</v>
      </c>
      <c r="N21" s="3">
        <f t="shared" ref="N21:N33" si="19">L21/M21</f>
        <v>0.20328531250697365</v>
      </c>
      <c r="O21" s="6">
        <f t="shared" ref="O21:O33" si="20">1/N21</f>
        <v>4.9191945432147008</v>
      </c>
      <c r="P21" s="3">
        <f t="shared" ref="P21:P33" si="21">IF(O21&gt;21,"",N21)</f>
        <v>0.20328531250697365</v>
      </c>
      <c r="Q21" s="3">
        <f>IF(ISNUMBER(P21),SUMIF(A:A,A21,P:P),"")</f>
        <v>0.94276694871079447</v>
      </c>
      <c r="R21" s="3">
        <f t="shared" ref="R21:R33" si="22">IFERROR(P21*(1/Q21),"")</f>
        <v>0.21562626138406765</v>
      </c>
      <c r="S21" s="7">
        <f t="shared" ref="S21:S33" si="23">IFERROR(1/R21,"")</f>
        <v>4.6376540296213138</v>
      </c>
    </row>
    <row r="22" spans="1:19" x14ac:dyDescent="0.3">
      <c r="A22" s="1">
        <v>39</v>
      </c>
      <c r="B22" s="5">
        <v>0.82291666666666663</v>
      </c>
      <c r="C22" s="1" t="s">
        <v>20</v>
      </c>
      <c r="D22" s="1">
        <v>4</v>
      </c>
      <c r="E22" s="1">
        <v>3</v>
      </c>
      <c r="F22" s="1" t="s">
        <v>42</v>
      </c>
      <c r="G22" s="1">
        <v>61.7</v>
      </c>
      <c r="H22" s="1">
        <f>1+COUNTIFS(A:A,A22,G:G,"&gt;"&amp;G22)</f>
        <v>2</v>
      </c>
      <c r="I22" s="2">
        <f>AVERAGEIF(A:A,A22,G:G)</f>
        <v>51.016666666666666</v>
      </c>
      <c r="J22" s="2">
        <f t="shared" si="16"/>
        <v>10.683333333333337</v>
      </c>
      <c r="K22" s="2">
        <f t="shared" si="17"/>
        <v>100.68333333333334</v>
      </c>
      <c r="L22" s="2">
        <f t="shared" si="18"/>
        <v>420.31313793807868</v>
      </c>
      <c r="M22" s="2">
        <f>SUMIF(A:A,A22,L:L)</f>
        <v>2476.8547947980819</v>
      </c>
      <c r="N22" s="3">
        <f t="shared" si="19"/>
        <v>0.16969631761249188</v>
      </c>
      <c r="O22" s="6">
        <f t="shared" si="20"/>
        <v>5.8928797870766934</v>
      </c>
      <c r="P22" s="3">
        <f t="shared" si="21"/>
        <v>0.16969631761249188</v>
      </c>
      <c r="Q22" s="3">
        <f>IF(ISNUMBER(P22),SUMIF(A:A,A22,P:P),"")</f>
        <v>0.94276694871079447</v>
      </c>
      <c r="R22" s="3">
        <f t="shared" si="22"/>
        <v>0.17999816162896515</v>
      </c>
      <c r="S22" s="7">
        <f t="shared" si="23"/>
        <v>5.5556122959818097</v>
      </c>
    </row>
    <row r="23" spans="1:19" x14ac:dyDescent="0.3">
      <c r="A23" s="1">
        <v>39</v>
      </c>
      <c r="B23" s="5">
        <v>0.82291666666666663</v>
      </c>
      <c r="C23" s="1" t="s">
        <v>20</v>
      </c>
      <c r="D23" s="1">
        <v>4</v>
      </c>
      <c r="E23" s="1">
        <v>7</v>
      </c>
      <c r="F23" s="1" t="s">
        <v>45</v>
      </c>
      <c r="G23" s="1">
        <v>61.22</v>
      </c>
      <c r="H23" s="1">
        <f>1+COUNTIFS(A:A,A23,G:G,"&gt;"&amp;G23)</f>
        <v>3</v>
      </c>
      <c r="I23" s="2">
        <f>AVERAGEIF(A:A,A23,G:G)</f>
        <v>51.016666666666666</v>
      </c>
      <c r="J23" s="2">
        <f t="shared" si="16"/>
        <v>10.203333333333333</v>
      </c>
      <c r="K23" s="2">
        <f t="shared" si="17"/>
        <v>100.20333333333333</v>
      </c>
      <c r="L23" s="2">
        <f t="shared" si="18"/>
        <v>408.38077041168407</v>
      </c>
      <c r="M23" s="2">
        <f>SUMIF(A:A,A23,L:L)</f>
        <v>2476.8547947980819</v>
      </c>
      <c r="N23" s="3">
        <f t="shared" si="19"/>
        <v>0.16487876934464221</v>
      </c>
      <c r="O23" s="6">
        <f t="shared" si="20"/>
        <v>6.0650622513425212</v>
      </c>
      <c r="P23" s="3">
        <f t="shared" si="21"/>
        <v>0.16487876934464221</v>
      </c>
      <c r="Q23" s="3">
        <f>IF(ISNUMBER(P23),SUMIF(A:A,A23,P:P),"")</f>
        <v>0.94276694871079447</v>
      </c>
      <c r="R23" s="3">
        <f t="shared" si="22"/>
        <v>0.17488815191295048</v>
      </c>
      <c r="S23" s="7">
        <f t="shared" si="23"/>
        <v>5.7179402324392106</v>
      </c>
    </row>
    <row r="24" spans="1:19" x14ac:dyDescent="0.3">
      <c r="A24" s="1">
        <v>39</v>
      </c>
      <c r="B24" s="5">
        <v>0.82291666666666663</v>
      </c>
      <c r="C24" s="1" t="s">
        <v>20</v>
      </c>
      <c r="D24" s="1">
        <v>4</v>
      </c>
      <c r="E24" s="1">
        <v>1</v>
      </c>
      <c r="F24" s="1" t="s">
        <v>40</v>
      </c>
      <c r="G24" s="1">
        <v>59.87</v>
      </c>
      <c r="H24" s="1">
        <f>1+COUNTIFS(A:A,A24,G:G,"&gt;"&amp;G24)</f>
        <v>4</v>
      </c>
      <c r="I24" s="2">
        <f>AVERAGEIF(A:A,A24,G:G)</f>
        <v>51.016666666666666</v>
      </c>
      <c r="J24" s="2">
        <f t="shared" si="16"/>
        <v>8.8533333333333317</v>
      </c>
      <c r="K24" s="2">
        <f t="shared" si="17"/>
        <v>98.853333333333325</v>
      </c>
      <c r="L24" s="2">
        <f t="shared" si="18"/>
        <v>376.60617018094376</v>
      </c>
      <c r="M24" s="2">
        <f>SUMIF(A:A,A24,L:L)</f>
        <v>2476.8547947980819</v>
      </c>
      <c r="N24" s="3">
        <f t="shared" si="19"/>
        <v>0.15205016094277962</v>
      </c>
      <c r="O24" s="6">
        <f t="shared" si="20"/>
        <v>6.5767769912215064</v>
      </c>
      <c r="P24" s="3">
        <f t="shared" si="21"/>
        <v>0.15205016094277962</v>
      </c>
      <c r="Q24" s="3">
        <f>IF(ISNUMBER(P24),SUMIF(A:A,A24,P:P),"")</f>
        <v>0.94276694871079447</v>
      </c>
      <c r="R24" s="3">
        <f t="shared" si="22"/>
        <v>0.16128075040252915</v>
      </c>
      <c r="S24" s="7">
        <f t="shared" si="23"/>
        <v>6.2003679763652588</v>
      </c>
    </row>
    <row r="25" spans="1:19" x14ac:dyDescent="0.3">
      <c r="A25" s="1">
        <v>39</v>
      </c>
      <c r="B25" s="5">
        <v>0.82291666666666663</v>
      </c>
      <c r="C25" s="1" t="s">
        <v>20</v>
      </c>
      <c r="D25" s="1">
        <v>4</v>
      </c>
      <c r="E25" s="1">
        <v>6</v>
      </c>
      <c r="F25" s="1" t="s">
        <v>44</v>
      </c>
      <c r="G25" s="1">
        <v>54.38</v>
      </c>
      <c r="H25" s="1">
        <f>1+COUNTIFS(A:A,A25,G:G,"&gt;"&amp;G25)</f>
        <v>5</v>
      </c>
      <c r="I25" s="2">
        <f>AVERAGEIF(A:A,A25,G:G)</f>
        <v>51.016666666666666</v>
      </c>
      <c r="J25" s="2">
        <f t="shared" si="16"/>
        <v>3.3633333333333368</v>
      </c>
      <c r="K25" s="2">
        <f t="shared" si="17"/>
        <v>93.363333333333344</v>
      </c>
      <c r="L25" s="2">
        <f t="shared" si="18"/>
        <v>270.91361331327272</v>
      </c>
      <c r="M25" s="2">
        <f>SUMIF(A:A,A25,L:L)</f>
        <v>2476.8547947980819</v>
      </c>
      <c r="N25" s="3">
        <f t="shared" si="19"/>
        <v>0.10937807653571316</v>
      </c>
      <c r="O25" s="6">
        <f t="shared" si="20"/>
        <v>9.142599976819751</v>
      </c>
      <c r="P25" s="3">
        <f t="shared" si="21"/>
        <v>0.10937807653571316</v>
      </c>
      <c r="Q25" s="3">
        <f>IF(ISNUMBER(P25),SUMIF(A:A,A25,P:P),"")</f>
        <v>0.94276694871079447</v>
      </c>
      <c r="R25" s="3">
        <f t="shared" si="22"/>
        <v>0.11601814922053048</v>
      </c>
      <c r="S25" s="7">
        <f t="shared" si="23"/>
        <v>8.6193410834297364</v>
      </c>
    </row>
    <row r="26" spans="1:19" x14ac:dyDescent="0.3">
      <c r="A26" s="1">
        <v>39</v>
      </c>
      <c r="B26" s="5">
        <v>0.82291666666666663</v>
      </c>
      <c r="C26" s="1" t="s">
        <v>20</v>
      </c>
      <c r="D26" s="1">
        <v>4</v>
      </c>
      <c r="E26" s="1">
        <v>5</v>
      </c>
      <c r="F26" s="1" t="s">
        <v>19</v>
      </c>
      <c r="G26" s="1">
        <v>49.41</v>
      </c>
      <c r="H26" s="1">
        <f>1+COUNTIFS(A:A,A26,G:G,"&gt;"&amp;G26)</f>
        <v>6</v>
      </c>
      <c r="I26" s="2">
        <f>AVERAGEIF(A:A,A26,G:G)</f>
        <v>51.016666666666666</v>
      </c>
      <c r="J26" s="2">
        <f t="shared" si="16"/>
        <v>-1.6066666666666691</v>
      </c>
      <c r="K26" s="2">
        <f t="shared" si="17"/>
        <v>88.393333333333331</v>
      </c>
      <c r="L26" s="2">
        <f t="shared" si="18"/>
        <v>201.05932223245154</v>
      </c>
      <c r="M26" s="2">
        <f>SUMIF(A:A,A26,L:L)</f>
        <v>2476.8547947980819</v>
      </c>
      <c r="N26" s="3">
        <f t="shared" si="19"/>
        <v>8.1175256076665689E-2</v>
      </c>
      <c r="O26" s="6">
        <f t="shared" si="20"/>
        <v>12.319024889253857</v>
      </c>
      <c r="P26" s="3">
        <f t="shared" si="21"/>
        <v>8.1175256076665689E-2</v>
      </c>
      <c r="Q26" s="3">
        <f>IF(ISNUMBER(P26),SUMIF(A:A,A26,P:P),"")</f>
        <v>0.94276694871079447</v>
      </c>
      <c r="R26" s="3">
        <f t="shared" si="22"/>
        <v>8.6103205238230326E-2</v>
      </c>
      <c r="S26" s="7">
        <f t="shared" si="23"/>
        <v>11.61396950593419</v>
      </c>
    </row>
    <row r="27" spans="1:19" x14ac:dyDescent="0.3">
      <c r="A27" s="1">
        <v>39</v>
      </c>
      <c r="B27" s="5">
        <v>0.82291666666666663</v>
      </c>
      <c r="C27" s="1" t="s">
        <v>20</v>
      </c>
      <c r="D27" s="1">
        <v>4</v>
      </c>
      <c r="E27" s="1">
        <v>9</v>
      </c>
      <c r="F27" s="1" t="s">
        <v>47</v>
      </c>
      <c r="G27" s="1">
        <v>45</v>
      </c>
      <c r="H27" s="1">
        <f>1+COUNTIFS(A:A,A27,G:G,"&gt;"&amp;G27)</f>
        <v>7</v>
      </c>
      <c r="I27" s="2">
        <f>AVERAGEIF(A:A,A27,G:G)</f>
        <v>51.016666666666666</v>
      </c>
      <c r="J27" s="2">
        <f t="shared" si="16"/>
        <v>-6.0166666666666657</v>
      </c>
      <c r="K27" s="2">
        <f t="shared" si="17"/>
        <v>83.983333333333334</v>
      </c>
      <c r="L27" s="2">
        <f t="shared" si="18"/>
        <v>154.31562222013386</v>
      </c>
      <c r="M27" s="2">
        <f>SUMIF(A:A,A27,L:L)</f>
        <v>2476.8547947980819</v>
      </c>
      <c r="N27" s="3">
        <f t="shared" si="19"/>
        <v>6.2303055691528324E-2</v>
      </c>
      <c r="O27" s="6">
        <f t="shared" si="20"/>
        <v>16.050577116973979</v>
      </c>
      <c r="P27" s="3">
        <f t="shared" si="21"/>
        <v>6.2303055691528324E-2</v>
      </c>
      <c r="Q27" s="3">
        <f>IF(ISNUMBER(P27),SUMIF(A:A,A27,P:P),"")</f>
        <v>0.94276694871079447</v>
      </c>
      <c r="R27" s="3">
        <f t="shared" si="22"/>
        <v>6.6085320212726895E-2</v>
      </c>
      <c r="S27" s="7">
        <f t="shared" si="23"/>
        <v>15.13195361361686</v>
      </c>
    </row>
    <row r="28" spans="1:19" x14ac:dyDescent="0.3">
      <c r="A28" s="1">
        <v>39</v>
      </c>
      <c r="B28" s="5">
        <v>0.82291666666666663</v>
      </c>
      <c r="C28" s="1" t="s">
        <v>20</v>
      </c>
      <c r="D28" s="1">
        <v>4</v>
      </c>
      <c r="E28" s="1">
        <v>2</v>
      </c>
      <c r="F28" s="1" t="s">
        <v>41</v>
      </c>
      <c r="G28" s="1">
        <v>35.94</v>
      </c>
      <c r="H28" s="1">
        <f>1+COUNTIFS(A:A,A28,G:G,"&gt;"&amp;G28)</f>
        <v>8</v>
      </c>
      <c r="I28" s="2">
        <f>AVERAGEIF(A:A,A28,G:G)</f>
        <v>51.016666666666666</v>
      </c>
      <c r="J28" s="2">
        <f t="shared" si="16"/>
        <v>-15.076666666666668</v>
      </c>
      <c r="K28" s="2">
        <f t="shared" si="17"/>
        <v>74.923333333333332</v>
      </c>
      <c r="L28" s="2">
        <f t="shared" si="18"/>
        <v>89.604003419148484</v>
      </c>
      <c r="M28" s="2">
        <f>SUMIF(A:A,A28,L:L)</f>
        <v>2476.8547947980819</v>
      </c>
      <c r="N28" s="3">
        <f t="shared" si="19"/>
        <v>3.6176526620509131E-2</v>
      </c>
      <c r="O28" s="6">
        <f t="shared" si="20"/>
        <v>27.642233608825283</v>
      </c>
      <c r="P28" s="3" t="str">
        <f t="shared" si="21"/>
        <v/>
      </c>
      <c r="Q28" s="3" t="str">
        <f>IF(ISNUMBER(P28),SUMIF(A:A,A28,P:P),"")</f>
        <v/>
      </c>
      <c r="R28" s="3" t="str">
        <f t="shared" si="22"/>
        <v/>
      </c>
      <c r="S28" s="7" t="str">
        <f t="shared" si="23"/>
        <v/>
      </c>
    </row>
    <row r="29" spans="1:19" x14ac:dyDescent="0.3">
      <c r="A29" s="1">
        <v>39</v>
      </c>
      <c r="B29" s="5">
        <v>0.82291666666666663</v>
      </c>
      <c r="C29" s="1" t="s">
        <v>20</v>
      </c>
      <c r="D29" s="1">
        <v>4</v>
      </c>
      <c r="E29" s="1">
        <v>4</v>
      </c>
      <c r="F29" s="1" t="s">
        <v>43</v>
      </c>
      <c r="G29" s="1">
        <v>26.92</v>
      </c>
      <c r="H29" s="1">
        <f>1+COUNTIFS(A:A,A29,G:G,"&gt;"&amp;G29)</f>
        <v>9</v>
      </c>
      <c r="I29" s="2">
        <f>AVERAGEIF(A:A,A29,G:G)</f>
        <v>51.016666666666666</v>
      </c>
      <c r="J29" s="2">
        <f t="shared" si="16"/>
        <v>-24.096666666666664</v>
      </c>
      <c r="K29" s="2">
        <f t="shared" si="17"/>
        <v>65.903333333333336</v>
      </c>
      <c r="L29" s="2">
        <f t="shared" si="18"/>
        <v>52.153954087445058</v>
      </c>
      <c r="M29" s="2">
        <f>SUMIF(A:A,A29,L:L)</f>
        <v>2476.8547947980819</v>
      </c>
      <c r="N29" s="3">
        <f t="shared" si="19"/>
        <v>2.1056524668696515E-2</v>
      </c>
      <c r="O29" s="6">
        <f t="shared" si="20"/>
        <v>47.491217840265953</v>
      </c>
      <c r="P29" s="3" t="str">
        <f t="shared" si="21"/>
        <v/>
      </c>
      <c r="Q29" s="3" t="str">
        <f>IF(ISNUMBER(P29),SUMIF(A:A,A29,P:P),"")</f>
        <v/>
      </c>
      <c r="R29" s="3" t="str">
        <f t="shared" si="22"/>
        <v/>
      </c>
      <c r="S29" s="7" t="str">
        <f t="shared" si="23"/>
        <v/>
      </c>
    </row>
    <row r="30" spans="1:19" x14ac:dyDescent="0.3">
      <c r="A30" s="1">
        <v>42</v>
      </c>
      <c r="B30" s="5">
        <v>0.84375</v>
      </c>
      <c r="C30" s="1" t="s">
        <v>20</v>
      </c>
      <c r="D30" s="1">
        <v>5</v>
      </c>
      <c r="E30" s="1">
        <v>1</v>
      </c>
      <c r="F30" s="1" t="s">
        <v>48</v>
      </c>
      <c r="G30" s="1">
        <v>68.3</v>
      </c>
      <c r="H30" s="1">
        <f>1+COUNTIFS(A:A,A30,G:G,"&gt;"&amp;G30)</f>
        <v>1</v>
      </c>
      <c r="I30" s="2">
        <f>AVERAGEIF(A:A,A30,G:G)</f>
        <v>50.939090909090901</v>
      </c>
      <c r="J30" s="2">
        <f t="shared" si="16"/>
        <v>17.360909090909097</v>
      </c>
      <c r="K30" s="2">
        <f t="shared" si="17"/>
        <v>107.3609090909091</v>
      </c>
      <c r="L30" s="2">
        <f t="shared" si="18"/>
        <v>627.44407620865741</v>
      </c>
      <c r="M30" s="2">
        <f>SUMIF(A:A,A30,L:L)</f>
        <v>2909.22657000956</v>
      </c>
      <c r="N30" s="3">
        <f t="shared" si="19"/>
        <v>0.2156738435833121</v>
      </c>
      <c r="O30" s="6">
        <f t="shared" si="20"/>
        <v>4.6366308653172981</v>
      </c>
      <c r="P30" s="3">
        <f t="shared" si="21"/>
        <v>0.2156738435833121</v>
      </c>
      <c r="Q30" s="3">
        <f>IF(ISNUMBER(P30),SUMIF(A:A,A30,P:P),"")</f>
        <v>0.93836332895680041</v>
      </c>
      <c r="R30" s="3">
        <f t="shared" si="22"/>
        <v>0.22984044338463391</v>
      </c>
      <c r="S30" s="7">
        <f t="shared" si="23"/>
        <v>4.3508443739229898</v>
      </c>
    </row>
    <row r="31" spans="1:19" x14ac:dyDescent="0.3">
      <c r="A31" s="1">
        <v>42</v>
      </c>
      <c r="B31" s="5">
        <v>0.84375</v>
      </c>
      <c r="C31" s="1" t="s">
        <v>20</v>
      </c>
      <c r="D31" s="1">
        <v>5</v>
      </c>
      <c r="E31" s="1">
        <v>10</v>
      </c>
      <c r="F31" s="1" t="s">
        <v>56</v>
      </c>
      <c r="G31" s="1">
        <v>66.349999999999994</v>
      </c>
      <c r="H31" s="1">
        <f>1+COUNTIFS(A:A,A31,G:G,"&gt;"&amp;G31)</f>
        <v>2</v>
      </c>
      <c r="I31" s="2">
        <f>AVERAGEIF(A:A,A31,G:G)</f>
        <v>50.939090909090901</v>
      </c>
      <c r="J31" s="2">
        <f t="shared" si="16"/>
        <v>15.410909090909094</v>
      </c>
      <c r="K31" s="2">
        <f t="shared" si="17"/>
        <v>105.41090909090909</v>
      </c>
      <c r="L31" s="2">
        <f t="shared" si="18"/>
        <v>558.16495973331621</v>
      </c>
      <c r="M31" s="2">
        <f>SUMIF(A:A,A31,L:L)</f>
        <v>2909.22657000956</v>
      </c>
      <c r="N31" s="3">
        <f t="shared" si="19"/>
        <v>0.19186025780435589</v>
      </c>
      <c r="O31" s="6">
        <f t="shared" si="20"/>
        <v>5.2121268440060256</v>
      </c>
      <c r="P31" s="3">
        <f t="shared" si="21"/>
        <v>0.19186025780435589</v>
      </c>
      <c r="Q31" s="3">
        <f>IF(ISNUMBER(P31),SUMIF(A:A,A31,P:P),"")</f>
        <v>0.93836332895680041</v>
      </c>
      <c r="R31" s="3">
        <f t="shared" si="22"/>
        <v>0.2044626552250835</v>
      </c>
      <c r="S31" s="7">
        <f t="shared" si="23"/>
        <v>4.8908686962865966</v>
      </c>
    </row>
    <row r="32" spans="1:19" x14ac:dyDescent="0.3">
      <c r="A32" s="1">
        <v>42</v>
      </c>
      <c r="B32" s="5">
        <v>0.84375</v>
      </c>
      <c r="C32" s="1" t="s">
        <v>20</v>
      </c>
      <c r="D32" s="1">
        <v>5</v>
      </c>
      <c r="E32" s="1">
        <v>2</v>
      </c>
      <c r="F32" s="1" t="s">
        <v>49</v>
      </c>
      <c r="G32" s="1">
        <v>54.23</v>
      </c>
      <c r="H32" s="1">
        <f>1+COUNTIFS(A:A,A32,G:G,"&gt;"&amp;G32)</f>
        <v>3</v>
      </c>
      <c r="I32" s="2">
        <f>AVERAGEIF(A:A,A32,G:G)</f>
        <v>50.939090909090901</v>
      </c>
      <c r="J32" s="2">
        <f t="shared" si="16"/>
        <v>3.2909090909090963</v>
      </c>
      <c r="K32" s="2">
        <f t="shared" si="17"/>
        <v>93.290909090909096</v>
      </c>
      <c r="L32" s="2">
        <f t="shared" si="18"/>
        <v>269.73892464744358</v>
      </c>
      <c r="M32" s="2">
        <f>SUMIF(A:A,A32,L:L)</f>
        <v>2909.22657000956</v>
      </c>
      <c r="N32" s="3">
        <f t="shared" si="19"/>
        <v>9.2718431568070414E-2</v>
      </c>
      <c r="O32" s="6">
        <f t="shared" si="20"/>
        <v>10.78534206292993</v>
      </c>
      <c r="P32" s="3">
        <f t="shared" si="21"/>
        <v>9.2718431568070414E-2</v>
      </c>
      <c r="Q32" s="3">
        <f>IF(ISNUMBER(P32),SUMIF(A:A,A32,P:P),"")</f>
        <v>0.93836332895680041</v>
      </c>
      <c r="R32" s="3">
        <f t="shared" si="22"/>
        <v>9.8808668995140264E-2</v>
      </c>
      <c r="S32" s="7">
        <f t="shared" si="23"/>
        <v>10.120569482108733</v>
      </c>
    </row>
    <row r="33" spans="1:19" x14ac:dyDescent="0.3">
      <c r="A33" s="1">
        <v>42</v>
      </c>
      <c r="B33" s="5">
        <v>0.84375</v>
      </c>
      <c r="C33" s="1" t="s">
        <v>20</v>
      </c>
      <c r="D33" s="1">
        <v>5</v>
      </c>
      <c r="E33" s="1">
        <v>12</v>
      </c>
      <c r="F33" s="1" t="s">
        <v>58</v>
      </c>
      <c r="G33" s="1">
        <v>52.89</v>
      </c>
      <c r="H33" s="1">
        <f>1+COUNTIFS(A:A,A33,G:G,"&gt;"&amp;G33)</f>
        <v>4</v>
      </c>
      <c r="I33" s="2">
        <f>AVERAGEIF(A:A,A33,G:G)</f>
        <v>50.939090909090901</v>
      </c>
      <c r="J33" s="2">
        <f t="shared" si="16"/>
        <v>1.9509090909091</v>
      </c>
      <c r="K33" s="2">
        <f t="shared" si="17"/>
        <v>91.950909090909107</v>
      </c>
      <c r="L33" s="2">
        <f t="shared" si="18"/>
        <v>248.90083035194596</v>
      </c>
      <c r="M33" s="2">
        <f>SUMIF(A:A,A33,L:L)</f>
        <v>2909.22657000956</v>
      </c>
      <c r="N33" s="3">
        <f t="shared" si="19"/>
        <v>8.555567067817893E-2</v>
      </c>
      <c r="O33" s="6">
        <f t="shared" si="20"/>
        <v>11.688295960667995</v>
      </c>
      <c r="P33" s="3">
        <f t="shared" si="21"/>
        <v>8.555567067817893E-2</v>
      </c>
      <c r="Q33" s="3">
        <f>IF(ISNUMBER(P33),SUMIF(A:A,A33,P:P),"")</f>
        <v>0.93836332895680041</v>
      </c>
      <c r="R33" s="3">
        <f t="shared" si="22"/>
        <v>9.1175420051093733E-2</v>
      </c>
      <c r="S33" s="7">
        <f t="shared" si="23"/>
        <v>10.967868307484745</v>
      </c>
    </row>
    <row r="34" spans="1:19" x14ac:dyDescent="0.3">
      <c r="A34" s="1">
        <v>42</v>
      </c>
      <c r="B34" s="5">
        <v>0.84375</v>
      </c>
      <c r="C34" s="1" t="s">
        <v>20</v>
      </c>
      <c r="D34" s="1">
        <v>5</v>
      </c>
      <c r="E34" s="1">
        <v>8</v>
      </c>
      <c r="F34" s="1" t="s">
        <v>54</v>
      </c>
      <c r="G34" s="1">
        <v>51.92</v>
      </c>
      <c r="H34" s="1">
        <f>1+COUNTIFS(A:A,A34,G:G,"&gt;"&amp;G34)</f>
        <v>5</v>
      </c>
      <c r="I34" s="2">
        <f>AVERAGEIF(A:A,A34,G:G)</f>
        <v>50.939090909090901</v>
      </c>
      <c r="J34" s="2">
        <f t="shared" ref="J34:J52" si="24">G34-I34</f>
        <v>0.98090909090910117</v>
      </c>
      <c r="K34" s="2">
        <f t="shared" ref="K34:K52" si="25">90+J34</f>
        <v>90.980909090909108</v>
      </c>
      <c r="L34" s="2">
        <f t="shared" ref="L34:L52" si="26">EXP(0.06*K34)</f>
        <v>234.82828512468549</v>
      </c>
      <c r="M34" s="2">
        <f>SUMIF(A:A,A34,L:L)</f>
        <v>2909.22657000956</v>
      </c>
      <c r="N34" s="3">
        <f t="shared" ref="N34:N52" si="27">L34/M34</f>
        <v>8.0718458832140336E-2</v>
      </c>
      <c r="O34" s="6">
        <f t="shared" ref="O34:O52" si="28">1/N34</f>
        <v>12.388740004062388</v>
      </c>
      <c r="P34" s="3">
        <f t="shared" ref="P34:P52" si="29">IF(O34&gt;21,"",N34)</f>
        <v>8.0718458832140336E-2</v>
      </c>
      <c r="Q34" s="3">
        <f>IF(ISNUMBER(P34),SUMIF(A:A,A34,P:P),"")</f>
        <v>0.93836332895680041</v>
      </c>
      <c r="R34" s="3">
        <f t="shared" ref="R34:R52" si="30">IFERROR(P34*(1/Q34),"")</f>
        <v>8.6020474523313753E-2</v>
      </c>
      <c r="S34" s="7">
        <f t="shared" ref="S34:S52" si="31">IFERROR(1/R34,"")</f>
        <v>11.625139311792269</v>
      </c>
    </row>
    <row r="35" spans="1:19" x14ac:dyDescent="0.3">
      <c r="A35" s="1">
        <v>42</v>
      </c>
      <c r="B35" s="5">
        <v>0.84375</v>
      </c>
      <c r="C35" s="1" t="s">
        <v>20</v>
      </c>
      <c r="D35" s="1">
        <v>5</v>
      </c>
      <c r="E35" s="1">
        <v>9</v>
      </c>
      <c r="F35" s="1" t="s">
        <v>55</v>
      </c>
      <c r="G35" s="1">
        <v>50.44</v>
      </c>
      <c r="H35" s="1">
        <f>1+COUNTIFS(A:A,A35,G:G,"&gt;"&amp;G35)</f>
        <v>6</v>
      </c>
      <c r="I35" s="2">
        <f>AVERAGEIF(A:A,A35,G:G)</f>
        <v>50.939090909090901</v>
      </c>
      <c r="J35" s="2">
        <f t="shared" si="24"/>
        <v>-0.49909090909090281</v>
      </c>
      <c r="K35" s="2">
        <f t="shared" si="25"/>
        <v>89.50090909090909</v>
      </c>
      <c r="L35" s="2">
        <f t="shared" si="26"/>
        <v>214.87458781675574</v>
      </c>
      <c r="M35" s="2">
        <f>SUMIF(A:A,A35,L:L)</f>
        <v>2909.22657000956</v>
      </c>
      <c r="N35" s="3">
        <f t="shared" si="27"/>
        <v>7.385969523028578E-2</v>
      </c>
      <c r="O35" s="6">
        <f t="shared" si="28"/>
        <v>13.539183947105636</v>
      </c>
      <c r="P35" s="3">
        <f t="shared" si="29"/>
        <v>7.385969523028578E-2</v>
      </c>
      <c r="Q35" s="3">
        <f>IF(ISNUMBER(P35),SUMIF(A:A,A35,P:P),"")</f>
        <v>0.93836332895680041</v>
      </c>
      <c r="R35" s="3">
        <f t="shared" si="30"/>
        <v>7.8711191018512261E-2</v>
      </c>
      <c r="S35" s="7">
        <f t="shared" si="31"/>
        <v>12.70467371996452</v>
      </c>
    </row>
    <row r="36" spans="1:19" x14ac:dyDescent="0.3">
      <c r="A36" s="1">
        <v>42</v>
      </c>
      <c r="B36" s="5">
        <v>0.84375</v>
      </c>
      <c r="C36" s="1" t="s">
        <v>20</v>
      </c>
      <c r="D36" s="1">
        <v>5</v>
      </c>
      <c r="E36" s="1">
        <v>3</v>
      </c>
      <c r="F36" s="1" t="s">
        <v>50</v>
      </c>
      <c r="G36" s="1">
        <v>49.38</v>
      </c>
      <c r="H36" s="1">
        <f>1+COUNTIFS(A:A,A36,G:G,"&gt;"&amp;G36)</f>
        <v>7</v>
      </c>
      <c r="I36" s="2">
        <f>AVERAGEIF(A:A,A36,G:G)</f>
        <v>50.939090909090901</v>
      </c>
      <c r="J36" s="2">
        <f t="shared" si="24"/>
        <v>-1.559090909090898</v>
      </c>
      <c r="K36" s="2">
        <f t="shared" si="25"/>
        <v>88.440909090909102</v>
      </c>
      <c r="L36" s="2">
        <f t="shared" si="26"/>
        <v>201.63407514570463</v>
      </c>
      <c r="M36" s="2">
        <f>SUMIF(A:A,A36,L:L)</f>
        <v>2909.22657000956</v>
      </c>
      <c r="N36" s="3">
        <f t="shared" si="27"/>
        <v>6.9308481238380154E-2</v>
      </c>
      <c r="O36" s="6">
        <f t="shared" si="28"/>
        <v>14.428248637574265</v>
      </c>
      <c r="P36" s="3">
        <f t="shared" si="29"/>
        <v>6.9308481238380154E-2</v>
      </c>
      <c r="Q36" s="3">
        <f>IF(ISNUMBER(P36),SUMIF(A:A,A36,P:P),"")</f>
        <v>0.93836332895680041</v>
      </c>
      <c r="R36" s="3">
        <f t="shared" si="30"/>
        <v>7.3861029197967429E-2</v>
      </c>
      <c r="S36" s="7">
        <f t="shared" si="31"/>
        <v>13.538939422570609</v>
      </c>
    </row>
    <row r="37" spans="1:19" x14ac:dyDescent="0.3">
      <c r="A37" s="1">
        <v>42</v>
      </c>
      <c r="B37" s="5">
        <v>0.84375</v>
      </c>
      <c r="C37" s="1" t="s">
        <v>20</v>
      </c>
      <c r="D37" s="1">
        <v>5</v>
      </c>
      <c r="E37" s="1">
        <v>11</v>
      </c>
      <c r="F37" s="1" t="s">
        <v>57</v>
      </c>
      <c r="G37" s="1">
        <v>48.67</v>
      </c>
      <c r="H37" s="1">
        <f>1+COUNTIFS(A:A,A37,G:G,"&gt;"&amp;G37)</f>
        <v>8</v>
      </c>
      <c r="I37" s="2">
        <f>AVERAGEIF(A:A,A37,G:G)</f>
        <v>50.939090909090901</v>
      </c>
      <c r="J37" s="2">
        <f t="shared" si="24"/>
        <v>-2.2690909090908988</v>
      </c>
      <c r="K37" s="2">
        <f t="shared" si="25"/>
        <v>87.730909090909108</v>
      </c>
      <c r="L37" s="2">
        <f t="shared" si="26"/>
        <v>193.22485169245189</v>
      </c>
      <c r="M37" s="2">
        <f>SUMIF(A:A,A37,L:L)</f>
        <v>2909.22657000956</v>
      </c>
      <c r="N37" s="3">
        <f t="shared" si="27"/>
        <v>6.6417945471953024E-2</v>
      </c>
      <c r="O37" s="6">
        <f t="shared" si="28"/>
        <v>15.056171835701845</v>
      </c>
      <c r="P37" s="3">
        <f t="shared" si="29"/>
        <v>6.6417945471953024E-2</v>
      </c>
      <c r="Q37" s="3">
        <f>IF(ISNUMBER(P37),SUMIF(A:A,A37,P:P),"")</f>
        <v>0.93836332895680041</v>
      </c>
      <c r="R37" s="3">
        <f t="shared" si="30"/>
        <v>7.0780627740207352E-2</v>
      </c>
      <c r="S37" s="7">
        <f t="shared" si="31"/>
        <v>14.128159525094803</v>
      </c>
    </row>
    <row r="38" spans="1:19" x14ac:dyDescent="0.3">
      <c r="A38" s="1">
        <v>42</v>
      </c>
      <c r="B38" s="5">
        <v>0.84375</v>
      </c>
      <c r="C38" s="1" t="s">
        <v>20</v>
      </c>
      <c r="D38" s="1">
        <v>5</v>
      </c>
      <c r="E38" s="1">
        <v>5</v>
      </c>
      <c r="F38" s="1" t="s">
        <v>52</v>
      </c>
      <c r="G38" s="1">
        <v>47.59</v>
      </c>
      <c r="H38" s="1">
        <f>1+COUNTIFS(A:A,A38,G:G,"&gt;"&amp;G38)</f>
        <v>9</v>
      </c>
      <c r="I38" s="2">
        <f>AVERAGEIF(A:A,A38,G:G)</f>
        <v>50.939090909090901</v>
      </c>
      <c r="J38" s="2">
        <f t="shared" si="24"/>
        <v>-3.3490909090908971</v>
      </c>
      <c r="K38" s="2">
        <f t="shared" si="25"/>
        <v>86.650909090909096</v>
      </c>
      <c r="L38" s="2">
        <f t="shared" si="26"/>
        <v>181.10093820278396</v>
      </c>
      <c r="M38" s="2">
        <f>SUMIF(A:A,A38,L:L)</f>
        <v>2909.22657000956</v>
      </c>
      <c r="N38" s="3">
        <f t="shared" si="27"/>
        <v>6.2250544550123799E-2</v>
      </c>
      <c r="O38" s="6">
        <f t="shared" si="28"/>
        <v>16.064116502544092</v>
      </c>
      <c r="P38" s="3">
        <f t="shared" si="29"/>
        <v>6.2250544550123799E-2</v>
      </c>
      <c r="Q38" s="3">
        <f>IF(ISNUMBER(P38),SUMIF(A:A,A38,P:P),"")</f>
        <v>0.93836332895680041</v>
      </c>
      <c r="R38" s="3">
        <f t="shared" si="30"/>
        <v>6.6339489864047793E-2</v>
      </c>
      <c r="S38" s="7">
        <f t="shared" si="31"/>
        <v>15.073977838077148</v>
      </c>
    </row>
    <row r="39" spans="1:19" x14ac:dyDescent="0.3">
      <c r="A39" s="1">
        <v>42</v>
      </c>
      <c r="B39" s="5">
        <v>0.84375</v>
      </c>
      <c r="C39" s="1" t="s">
        <v>20</v>
      </c>
      <c r="D39" s="1">
        <v>5</v>
      </c>
      <c r="E39" s="1">
        <v>4</v>
      </c>
      <c r="F39" s="1" t="s">
        <v>51</v>
      </c>
      <c r="G39" s="1">
        <v>39.75</v>
      </c>
      <c r="H39" s="1">
        <f>1+COUNTIFS(A:A,A39,G:G,"&gt;"&amp;G39)</f>
        <v>10</v>
      </c>
      <c r="I39" s="2">
        <f>AVERAGEIF(A:A,A39,G:G)</f>
        <v>50.939090909090901</v>
      </c>
      <c r="J39" s="2">
        <f t="shared" si="24"/>
        <v>-11.189090909090901</v>
      </c>
      <c r="K39" s="2">
        <f t="shared" si="25"/>
        <v>78.810909090909092</v>
      </c>
      <c r="L39" s="2">
        <f t="shared" si="26"/>
        <v>113.14323081987173</v>
      </c>
      <c r="M39" s="2">
        <f>SUMIF(A:A,A39,L:L)</f>
        <v>2909.22657000956</v>
      </c>
      <c r="N39" s="3">
        <f t="shared" si="27"/>
        <v>3.8891171965165963E-2</v>
      </c>
      <c r="O39" s="6">
        <f t="shared" si="28"/>
        <v>25.71277617696067</v>
      </c>
      <c r="P39" s="3" t="str">
        <f t="shared" si="29"/>
        <v/>
      </c>
      <c r="Q39" s="3" t="str">
        <f>IF(ISNUMBER(P39),SUMIF(A:A,A39,P:P),"")</f>
        <v/>
      </c>
      <c r="R39" s="3" t="str">
        <f t="shared" si="30"/>
        <v/>
      </c>
      <c r="S39" s="7" t="str">
        <f t="shared" si="31"/>
        <v/>
      </c>
    </row>
    <row r="40" spans="1:19" x14ac:dyDescent="0.3">
      <c r="A40" s="1">
        <v>42</v>
      </c>
      <c r="B40" s="5">
        <v>0.84375</v>
      </c>
      <c r="C40" s="1" t="s">
        <v>20</v>
      </c>
      <c r="D40" s="1">
        <v>5</v>
      </c>
      <c r="E40" s="1">
        <v>6</v>
      </c>
      <c r="F40" s="1" t="s">
        <v>53</v>
      </c>
      <c r="G40" s="1">
        <v>30.81</v>
      </c>
      <c r="H40" s="1">
        <f>1+COUNTIFS(A:A,A40,G:G,"&gt;"&amp;G40)</f>
        <v>11</v>
      </c>
      <c r="I40" s="2">
        <f>AVERAGEIF(A:A,A40,G:G)</f>
        <v>50.939090909090901</v>
      </c>
      <c r="J40" s="2">
        <f t="shared" si="24"/>
        <v>-20.129090909090902</v>
      </c>
      <c r="K40" s="2">
        <f t="shared" si="25"/>
        <v>69.870909090909095</v>
      </c>
      <c r="L40" s="2">
        <f t="shared" si="26"/>
        <v>66.171810265943321</v>
      </c>
      <c r="M40" s="2">
        <f>SUMIF(A:A,A40,L:L)</f>
        <v>2909.22657000956</v>
      </c>
      <c r="N40" s="3">
        <f t="shared" si="27"/>
        <v>2.2745499078033606E-2</v>
      </c>
      <c r="O40" s="6">
        <f t="shared" si="28"/>
        <v>43.964742060364237</v>
      </c>
      <c r="P40" s="3" t="str">
        <f t="shared" si="29"/>
        <v/>
      </c>
      <c r="Q40" s="3" t="str">
        <f>IF(ISNUMBER(P40),SUMIF(A:A,A40,P:P),"")</f>
        <v/>
      </c>
      <c r="R40" s="3" t="str">
        <f t="shared" si="30"/>
        <v/>
      </c>
      <c r="S40" s="7" t="str">
        <f t="shared" si="31"/>
        <v/>
      </c>
    </row>
    <row r="41" spans="1:19" x14ac:dyDescent="0.3">
      <c r="A41" s="1">
        <v>45</v>
      </c>
      <c r="B41" s="5">
        <v>0.86458333333333337</v>
      </c>
      <c r="C41" s="1" t="s">
        <v>20</v>
      </c>
      <c r="D41" s="1">
        <v>6</v>
      </c>
      <c r="E41" s="1">
        <v>3</v>
      </c>
      <c r="F41" s="1" t="s">
        <v>61</v>
      </c>
      <c r="G41" s="1">
        <v>73.13</v>
      </c>
      <c r="H41" s="1">
        <f>1+COUNTIFS(A:A,A41,G:G,"&gt;"&amp;G41)</f>
        <v>1</v>
      </c>
      <c r="I41" s="2">
        <f>AVERAGEIF(A:A,A41,G:G)</f>
        <v>50.251666666666665</v>
      </c>
      <c r="J41" s="2">
        <f t="shared" si="24"/>
        <v>22.87833333333333</v>
      </c>
      <c r="K41" s="2">
        <f t="shared" si="25"/>
        <v>112.87833333333333</v>
      </c>
      <c r="L41" s="2">
        <f t="shared" si="26"/>
        <v>873.66761489666999</v>
      </c>
      <c r="M41" s="2">
        <f>SUMIF(A:A,A41,L:L)</f>
        <v>3412.0895070430051</v>
      </c>
      <c r="N41" s="3">
        <f t="shared" si="27"/>
        <v>0.25605061446755845</v>
      </c>
      <c r="O41" s="6">
        <f t="shared" si="28"/>
        <v>3.9054778371824597</v>
      </c>
      <c r="P41" s="3">
        <f t="shared" si="29"/>
        <v>0.25605061446755845</v>
      </c>
      <c r="Q41" s="3">
        <f>IF(ISNUMBER(P41),SUMIF(A:A,A41,P:P),"")</f>
        <v>0.88099167337053597</v>
      </c>
      <c r="R41" s="3">
        <f t="shared" si="30"/>
        <v>0.29063908571116109</v>
      </c>
      <c r="S41" s="7">
        <f t="shared" si="31"/>
        <v>3.440693455090917</v>
      </c>
    </row>
    <row r="42" spans="1:19" x14ac:dyDescent="0.3">
      <c r="A42" s="1">
        <v>45</v>
      </c>
      <c r="B42" s="5">
        <v>0.86458333333333337</v>
      </c>
      <c r="C42" s="1" t="s">
        <v>20</v>
      </c>
      <c r="D42" s="1">
        <v>6</v>
      </c>
      <c r="E42" s="1">
        <v>2</v>
      </c>
      <c r="F42" s="1" t="s">
        <v>60</v>
      </c>
      <c r="G42" s="1">
        <v>64.239999999999995</v>
      </c>
      <c r="H42" s="1">
        <f>1+COUNTIFS(A:A,A42,G:G,"&gt;"&amp;G42)</f>
        <v>2</v>
      </c>
      <c r="I42" s="2">
        <f>AVERAGEIF(A:A,A42,G:G)</f>
        <v>50.251666666666665</v>
      </c>
      <c r="J42" s="2">
        <f t="shared" si="24"/>
        <v>13.98833333333333</v>
      </c>
      <c r="K42" s="2">
        <f t="shared" si="25"/>
        <v>103.98833333333333</v>
      </c>
      <c r="L42" s="2">
        <f t="shared" si="26"/>
        <v>512.49963560619051</v>
      </c>
      <c r="M42" s="2">
        <f>SUMIF(A:A,A42,L:L)</f>
        <v>3412.0895070430051</v>
      </c>
      <c r="N42" s="3">
        <f t="shared" si="27"/>
        <v>0.15020111123941013</v>
      </c>
      <c r="O42" s="6">
        <f t="shared" si="28"/>
        <v>6.657740357233906</v>
      </c>
      <c r="P42" s="3">
        <f t="shared" si="29"/>
        <v>0.15020111123941013</v>
      </c>
      <c r="Q42" s="3">
        <f>IF(ISNUMBER(P42),SUMIF(A:A,A42,P:P),"")</f>
        <v>0.88099167337053597</v>
      </c>
      <c r="R42" s="3">
        <f t="shared" si="30"/>
        <v>0.17049095443179868</v>
      </c>
      <c r="S42" s="7">
        <f t="shared" si="31"/>
        <v>5.8654138181860489</v>
      </c>
    </row>
    <row r="43" spans="1:19" x14ac:dyDescent="0.3">
      <c r="A43" s="1">
        <v>45</v>
      </c>
      <c r="B43" s="5">
        <v>0.86458333333333337</v>
      </c>
      <c r="C43" s="1" t="s">
        <v>20</v>
      </c>
      <c r="D43" s="1">
        <v>6</v>
      </c>
      <c r="E43" s="1">
        <v>9</v>
      </c>
      <c r="F43" s="1" t="s">
        <v>67</v>
      </c>
      <c r="G43" s="1">
        <v>58.41</v>
      </c>
      <c r="H43" s="1">
        <f>1+COUNTIFS(A:A,A43,G:G,"&gt;"&amp;G43)</f>
        <v>3</v>
      </c>
      <c r="I43" s="2">
        <f>AVERAGEIF(A:A,A43,G:G)</f>
        <v>50.251666666666665</v>
      </c>
      <c r="J43" s="2">
        <f t="shared" si="24"/>
        <v>8.1583333333333314</v>
      </c>
      <c r="K43" s="2">
        <f t="shared" si="25"/>
        <v>98.158333333333331</v>
      </c>
      <c r="L43" s="2">
        <f t="shared" si="26"/>
        <v>361.22462689823209</v>
      </c>
      <c r="M43" s="2">
        <f>SUMIF(A:A,A43,L:L)</f>
        <v>3412.0895070430051</v>
      </c>
      <c r="N43" s="3">
        <f t="shared" si="27"/>
        <v>0.10586610525679838</v>
      </c>
      <c r="O43" s="6">
        <f t="shared" si="28"/>
        <v>9.4458939201957968</v>
      </c>
      <c r="P43" s="3">
        <f t="shared" si="29"/>
        <v>0.10586610525679838</v>
      </c>
      <c r="Q43" s="3">
        <f>IF(ISNUMBER(P43),SUMIF(A:A,A43,P:P),"")</f>
        <v>0.88099167337053597</v>
      </c>
      <c r="R43" s="3">
        <f t="shared" si="30"/>
        <v>0.12016697598488219</v>
      </c>
      <c r="S43" s="7">
        <f t="shared" si="31"/>
        <v>8.3217538912338664</v>
      </c>
    </row>
    <row r="44" spans="1:19" x14ac:dyDescent="0.3">
      <c r="A44" s="1">
        <v>45</v>
      </c>
      <c r="B44" s="5">
        <v>0.86458333333333337</v>
      </c>
      <c r="C44" s="1" t="s">
        <v>20</v>
      </c>
      <c r="D44" s="1">
        <v>6</v>
      </c>
      <c r="E44" s="1">
        <v>4</v>
      </c>
      <c r="F44" s="1" t="s">
        <v>62</v>
      </c>
      <c r="G44" s="1">
        <v>57.6</v>
      </c>
      <c r="H44" s="1">
        <f>1+COUNTIFS(A:A,A44,G:G,"&gt;"&amp;G44)</f>
        <v>4</v>
      </c>
      <c r="I44" s="2">
        <f>AVERAGEIF(A:A,A44,G:G)</f>
        <v>50.251666666666665</v>
      </c>
      <c r="J44" s="2">
        <f t="shared" si="24"/>
        <v>7.3483333333333363</v>
      </c>
      <c r="K44" s="2">
        <f t="shared" si="25"/>
        <v>97.348333333333329</v>
      </c>
      <c r="L44" s="2">
        <f t="shared" si="26"/>
        <v>344.08888134397642</v>
      </c>
      <c r="M44" s="2">
        <f>SUMIF(A:A,A44,L:L)</f>
        <v>3412.0895070430051</v>
      </c>
      <c r="N44" s="3">
        <f t="shared" si="27"/>
        <v>0.10084403724865111</v>
      </c>
      <c r="O44" s="6">
        <f t="shared" si="28"/>
        <v>9.9163027114265603</v>
      </c>
      <c r="P44" s="3">
        <f t="shared" si="29"/>
        <v>0.10084403724865111</v>
      </c>
      <c r="Q44" s="3">
        <f>IF(ISNUMBER(P44),SUMIF(A:A,A44,P:P),"")</f>
        <v>0.88099167337053597</v>
      </c>
      <c r="R44" s="3">
        <f t="shared" si="30"/>
        <v>0.11446650439139525</v>
      </c>
      <c r="S44" s="7">
        <f t="shared" si="31"/>
        <v>8.7361801193884681</v>
      </c>
    </row>
    <row r="45" spans="1:19" x14ac:dyDescent="0.3">
      <c r="A45" s="1">
        <v>45</v>
      </c>
      <c r="B45" s="5">
        <v>0.86458333333333337</v>
      </c>
      <c r="C45" s="1" t="s">
        <v>20</v>
      </c>
      <c r="D45" s="1">
        <v>6</v>
      </c>
      <c r="E45" s="1">
        <v>6</v>
      </c>
      <c r="F45" s="1" t="s">
        <v>64</v>
      </c>
      <c r="G45" s="1">
        <v>57.4</v>
      </c>
      <c r="H45" s="1">
        <f>1+COUNTIFS(A:A,A45,G:G,"&gt;"&amp;G45)</f>
        <v>5</v>
      </c>
      <c r="I45" s="2">
        <f>AVERAGEIF(A:A,A45,G:G)</f>
        <v>50.251666666666665</v>
      </c>
      <c r="J45" s="2">
        <f t="shared" si="24"/>
        <v>7.1483333333333334</v>
      </c>
      <c r="K45" s="2">
        <f t="shared" si="25"/>
        <v>97.148333333333341</v>
      </c>
      <c r="L45" s="2">
        <f t="shared" si="26"/>
        <v>339.98449036628847</v>
      </c>
      <c r="M45" s="2">
        <f>SUMIF(A:A,A45,L:L)</f>
        <v>3412.0895070430051</v>
      </c>
      <c r="N45" s="3">
        <f t="shared" si="27"/>
        <v>9.9641140616187063E-2</v>
      </c>
      <c r="O45" s="6">
        <f t="shared" si="28"/>
        <v>10.036015182242368</v>
      </c>
      <c r="P45" s="3">
        <f t="shared" si="29"/>
        <v>9.9641140616187063E-2</v>
      </c>
      <c r="Q45" s="3">
        <f>IF(ISNUMBER(P45),SUMIF(A:A,A45,P:P),"")</f>
        <v>0.88099167337053597</v>
      </c>
      <c r="R45" s="3">
        <f t="shared" si="30"/>
        <v>0.11310111505932363</v>
      </c>
      <c r="S45" s="7">
        <f t="shared" si="31"/>
        <v>8.8416458093758088</v>
      </c>
    </row>
    <row r="46" spans="1:19" x14ac:dyDescent="0.3">
      <c r="A46" s="1">
        <v>45</v>
      </c>
      <c r="B46" s="5">
        <v>0.86458333333333337</v>
      </c>
      <c r="C46" s="1" t="s">
        <v>20</v>
      </c>
      <c r="D46" s="1">
        <v>6</v>
      </c>
      <c r="E46" s="1">
        <v>12</v>
      </c>
      <c r="F46" s="1" t="s">
        <v>70</v>
      </c>
      <c r="G46" s="1">
        <v>49.33</v>
      </c>
      <c r="H46" s="1">
        <f>1+COUNTIFS(A:A,A46,G:G,"&gt;"&amp;G46)</f>
        <v>6</v>
      </c>
      <c r="I46" s="2">
        <f>AVERAGEIF(A:A,A46,G:G)</f>
        <v>50.251666666666665</v>
      </c>
      <c r="J46" s="2">
        <f t="shared" si="24"/>
        <v>-0.92166666666666686</v>
      </c>
      <c r="K46" s="2">
        <f t="shared" si="25"/>
        <v>89.078333333333333</v>
      </c>
      <c r="L46" s="2">
        <f t="shared" si="26"/>
        <v>209.49502666265275</v>
      </c>
      <c r="M46" s="2">
        <f>SUMIF(A:A,A46,L:L)</f>
        <v>3412.0895070430051</v>
      </c>
      <c r="N46" s="3">
        <f t="shared" si="27"/>
        <v>6.1397869613392976E-2</v>
      </c>
      <c r="O46" s="6">
        <f t="shared" si="28"/>
        <v>16.287210066029161</v>
      </c>
      <c r="P46" s="3">
        <f t="shared" si="29"/>
        <v>6.1397869613392976E-2</v>
      </c>
      <c r="Q46" s="3">
        <f>IF(ISNUMBER(P46),SUMIF(A:A,A46,P:P),"")</f>
        <v>0.88099167337053597</v>
      </c>
      <c r="R46" s="3">
        <f t="shared" si="30"/>
        <v>6.9691770614010856E-2</v>
      </c>
      <c r="S46" s="7">
        <f t="shared" si="31"/>
        <v>14.34889645060847</v>
      </c>
    </row>
    <row r="47" spans="1:19" x14ac:dyDescent="0.3">
      <c r="A47" s="1">
        <v>45</v>
      </c>
      <c r="B47" s="5">
        <v>0.86458333333333337</v>
      </c>
      <c r="C47" s="1" t="s">
        <v>20</v>
      </c>
      <c r="D47" s="1">
        <v>6</v>
      </c>
      <c r="E47" s="1">
        <v>8</v>
      </c>
      <c r="F47" s="1" t="s">
        <v>66</v>
      </c>
      <c r="G47" s="1">
        <v>47.38</v>
      </c>
      <c r="H47" s="1">
        <f>1+COUNTIFS(A:A,A47,G:G,"&gt;"&amp;G47)</f>
        <v>7</v>
      </c>
      <c r="I47" s="2">
        <f>AVERAGEIF(A:A,A47,G:G)</f>
        <v>50.251666666666665</v>
      </c>
      <c r="J47" s="2">
        <f t="shared" si="24"/>
        <v>-2.8716666666666626</v>
      </c>
      <c r="K47" s="2">
        <f t="shared" si="25"/>
        <v>87.12833333333333</v>
      </c>
      <c r="L47" s="2">
        <f t="shared" si="26"/>
        <v>186.36367376046996</v>
      </c>
      <c r="M47" s="2">
        <f>SUMIF(A:A,A47,L:L)</f>
        <v>3412.0895070430051</v>
      </c>
      <c r="N47" s="3">
        <f t="shared" si="27"/>
        <v>5.461863569985214E-2</v>
      </c>
      <c r="O47" s="6">
        <f t="shared" si="28"/>
        <v>18.308769290674668</v>
      </c>
      <c r="P47" s="3">
        <f t="shared" si="29"/>
        <v>5.461863569985214E-2</v>
      </c>
      <c r="Q47" s="3">
        <f>IF(ISNUMBER(P47),SUMIF(A:A,A47,P:P),"")</f>
        <v>0.88099167337053597</v>
      </c>
      <c r="R47" s="3">
        <f t="shared" si="30"/>
        <v>6.1996767223565008E-2</v>
      </c>
      <c r="S47" s="7">
        <f t="shared" si="31"/>
        <v>16.12987329474656</v>
      </c>
    </row>
    <row r="48" spans="1:19" x14ac:dyDescent="0.3">
      <c r="A48" s="1">
        <v>45</v>
      </c>
      <c r="B48" s="5">
        <v>0.86458333333333337</v>
      </c>
      <c r="C48" s="1" t="s">
        <v>20</v>
      </c>
      <c r="D48" s="1">
        <v>6</v>
      </c>
      <c r="E48" s="1">
        <v>1</v>
      </c>
      <c r="F48" s="1" t="s">
        <v>59</v>
      </c>
      <c r="G48" s="1">
        <v>46.68</v>
      </c>
      <c r="H48" s="1">
        <f>1+COUNTIFS(A:A,A48,G:G,"&gt;"&amp;G48)</f>
        <v>8</v>
      </c>
      <c r="I48" s="2">
        <f>AVERAGEIF(A:A,A48,G:G)</f>
        <v>50.251666666666665</v>
      </c>
      <c r="J48" s="2">
        <f t="shared" si="24"/>
        <v>-3.5716666666666654</v>
      </c>
      <c r="K48" s="2">
        <f t="shared" si="25"/>
        <v>86.428333333333342</v>
      </c>
      <c r="L48" s="2">
        <f t="shared" si="26"/>
        <v>178.69849496538413</v>
      </c>
      <c r="M48" s="2">
        <f>SUMIF(A:A,A48,L:L)</f>
        <v>3412.0895070430051</v>
      </c>
      <c r="N48" s="3">
        <f t="shared" si="27"/>
        <v>5.2372159228685745E-2</v>
      </c>
      <c r="O48" s="6">
        <f t="shared" si="28"/>
        <v>19.094114405966121</v>
      </c>
      <c r="P48" s="3">
        <f t="shared" si="29"/>
        <v>5.2372159228685745E-2</v>
      </c>
      <c r="Q48" s="3">
        <f>IF(ISNUMBER(P48),SUMIF(A:A,A48,P:P),"")</f>
        <v>0.88099167337053597</v>
      </c>
      <c r="R48" s="3">
        <f t="shared" si="30"/>
        <v>5.9446826583863244E-2</v>
      </c>
      <c r="S48" s="7">
        <f t="shared" si="31"/>
        <v>16.821755802040553</v>
      </c>
    </row>
    <row r="49" spans="1:19" x14ac:dyDescent="0.3">
      <c r="A49" s="1">
        <v>45</v>
      </c>
      <c r="B49" s="5">
        <v>0.86458333333333337</v>
      </c>
      <c r="C49" s="1" t="s">
        <v>20</v>
      </c>
      <c r="D49" s="1">
        <v>6</v>
      </c>
      <c r="E49" s="1">
        <v>10</v>
      </c>
      <c r="F49" s="1" t="s">
        <v>68</v>
      </c>
      <c r="G49" s="1">
        <v>38.72</v>
      </c>
      <c r="H49" s="1">
        <f>1+COUNTIFS(A:A,A49,G:G,"&gt;"&amp;G49)</f>
        <v>9</v>
      </c>
      <c r="I49" s="2">
        <f>AVERAGEIF(A:A,A49,G:G)</f>
        <v>50.251666666666665</v>
      </c>
      <c r="J49" s="2">
        <f t="shared" si="24"/>
        <v>-11.531666666666666</v>
      </c>
      <c r="K49" s="2">
        <f t="shared" si="25"/>
        <v>78.468333333333334</v>
      </c>
      <c r="L49" s="2">
        <f t="shared" si="26"/>
        <v>110.84136112413613</v>
      </c>
      <c r="M49" s="2">
        <f>SUMIF(A:A,A49,L:L)</f>
        <v>3412.0895070430051</v>
      </c>
      <c r="N49" s="3">
        <f t="shared" si="27"/>
        <v>3.2484892584249289E-2</v>
      </c>
      <c r="O49" s="6">
        <f t="shared" si="28"/>
        <v>30.783540299741137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45</v>
      </c>
      <c r="B50" s="5">
        <v>0.86458333333333337</v>
      </c>
      <c r="C50" s="1" t="s">
        <v>20</v>
      </c>
      <c r="D50" s="1">
        <v>6</v>
      </c>
      <c r="E50" s="1">
        <v>11</v>
      </c>
      <c r="F50" s="1" t="s">
        <v>69</v>
      </c>
      <c r="G50" s="1">
        <v>37.590000000000003</v>
      </c>
      <c r="H50" s="1">
        <f>1+COUNTIFS(A:A,A50,G:G,"&gt;"&amp;G50)</f>
        <v>10</v>
      </c>
      <c r="I50" s="2">
        <f>AVERAGEIF(A:A,A50,G:G)</f>
        <v>50.251666666666665</v>
      </c>
      <c r="J50" s="2">
        <f t="shared" si="24"/>
        <v>-12.661666666666662</v>
      </c>
      <c r="K50" s="2">
        <f t="shared" si="25"/>
        <v>77.338333333333338</v>
      </c>
      <c r="L50" s="2">
        <f t="shared" si="26"/>
        <v>103.57541554751764</v>
      </c>
      <c r="M50" s="2">
        <f>SUMIF(A:A,A50,L:L)</f>
        <v>3412.0895070430051</v>
      </c>
      <c r="N50" s="3">
        <f t="shared" si="27"/>
        <v>3.0355421607119112E-2</v>
      </c>
      <c r="O50" s="6">
        <f t="shared" si="28"/>
        <v>32.943044341228152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45</v>
      </c>
      <c r="B51" s="5">
        <v>0.86458333333333337</v>
      </c>
      <c r="C51" s="1" t="s">
        <v>20</v>
      </c>
      <c r="D51" s="1">
        <v>6</v>
      </c>
      <c r="E51" s="1">
        <v>7</v>
      </c>
      <c r="F51" s="1" t="s">
        <v>65</v>
      </c>
      <c r="G51" s="1">
        <v>37.159999999999997</v>
      </c>
      <c r="H51" s="1">
        <f>1+COUNTIFS(A:A,A51,G:G,"&gt;"&amp;G51)</f>
        <v>11</v>
      </c>
      <c r="I51" s="2">
        <f>AVERAGEIF(A:A,A51,G:G)</f>
        <v>50.251666666666665</v>
      </c>
      <c r="J51" s="2">
        <f t="shared" si="24"/>
        <v>-13.091666666666669</v>
      </c>
      <c r="K51" s="2">
        <f t="shared" si="25"/>
        <v>76.908333333333331</v>
      </c>
      <c r="L51" s="2">
        <f t="shared" si="26"/>
        <v>100.93734723958957</v>
      </c>
      <c r="M51" s="2">
        <f>SUMIF(A:A,A51,L:L)</f>
        <v>3412.0895070430051</v>
      </c>
      <c r="N51" s="3">
        <f t="shared" si="27"/>
        <v>2.9582268293736582E-2</v>
      </c>
      <c r="O51" s="6">
        <f t="shared" si="28"/>
        <v>33.804033891874639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45</v>
      </c>
      <c r="B52" s="5">
        <v>0.86458333333333337</v>
      </c>
      <c r="C52" s="1" t="s">
        <v>20</v>
      </c>
      <c r="D52" s="1">
        <v>6</v>
      </c>
      <c r="E52" s="1">
        <v>5</v>
      </c>
      <c r="F52" s="1" t="s">
        <v>63</v>
      </c>
      <c r="G52" s="1">
        <v>35.380000000000003</v>
      </c>
      <c r="H52" s="1">
        <f>1+COUNTIFS(A:A,A52,G:G,"&gt;"&amp;G52)</f>
        <v>12</v>
      </c>
      <c r="I52" s="2">
        <f>AVERAGEIF(A:A,A52,G:G)</f>
        <v>50.251666666666665</v>
      </c>
      <c r="J52" s="2">
        <f t="shared" si="24"/>
        <v>-14.871666666666663</v>
      </c>
      <c r="K52" s="2">
        <f t="shared" si="25"/>
        <v>75.12833333333333</v>
      </c>
      <c r="L52" s="2">
        <f t="shared" si="26"/>
        <v>90.712938631896947</v>
      </c>
      <c r="M52" s="2">
        <f>SUMIF(A:A,A52,L:L)</f>
        <v>3412.0895070430051</v>
      </c>
      <c r="N52" s="3">
        <f t="shared" si="27"/>
        <v>2.6585744144358877E-2</v>
      </c>
      <c r="O52" s="6">
        <f t="shared" si="28"/>
        <v>37.614143676778973</v>
      </c>
      <c r="P52" s="3" t="str">
        <f t="shared" si="29"/>
        <v/>
      </c>
      <c r="Q52" s="3" t="str">
        <f>IF(ISNUMBER(P52),SUMIF(A:A,A52,P:P),"")</f>
        <v/>
      </c>
      <c r="R52" s="3" t="str">
        <f t="shared" si="30"/>
        <v/>
      </c>
      <c r="S52" s="7" t="str">
        <f t="shared" si="31"/>
        <v/>
      </c>
    </row>
    <row r="53" spans="1:19" x14ac:dyDescent="0.3">
      <c r="A53" s="1">
        <v>48</v>
      </c>
      <c r="B53" s="5">
        <v>0.88541666666666663</v>
      </c>
      <c r="C53" s="1" t="s">
        <v>20</v>
      </c>
      <c r="D53" s="1">
        <v>7</v>
      </c>
      <c r="E53" s="1">
        <v>4</v>
      </c>
      <c r="F53" s="1" t="s">
        <v>72</v>
      </c>
      <c r="G53" s="1">
        <v>66.040000000000006</v>
      </c>
      <c r="H53" s="1">
        <f>1+COUNTIFS(A:A,A53,G:G,"&gt;"&amp;G53)</f>
        <v>1</v>
      </c>
      <c r="I53" s="2">
        <f>AVERAGEIF(A:A,A53,G:G)</f>
        <v>48.180000000000007</v>
      </c>
      <c r="J53" s="2">
        <f t="shared" ref="J53:J76" si="32">G53-I53</f>
        <v>17.86</v>
      </c>
      <c r="K53" s="2">
        <f t="shared" ref="K53:K76" si="33">90+J53</f>
        <v>107.86</v>
      </c>
      <c r="L53" s="2">
        <f t="shared" ref="L53:L76" si="34">EXP(0.06*K53)</f>
        <v>646.51732758820265</v>
      </c>
      <c r="M53" s="2">
        <f>SUMIF(A:A,A53,L:L)</f>
        <v>3518.4837201276137</v>
      </c>
      <c r="N53" s="3">
        <f t="shared" ref="N53:N76" si="35">L53/M53</f>
        <v>0.18374884723489748</v>
      </c>
      <c r="O53" s="6">
        <f t="shared" ref="O53:O76" si="36">1/N53</f>
        <v>5.4422110127397882</v>
      </c>
      <c r="P53" s="3">
        <f t="shared" ref="P53:P76" si="37">IF(O53&gt;21,"",N53)</f>
        <v>0.18374884723489748</v>
      </c>
      <c r="Q53" s="3">
        <f>IF(ISNUMBER(P53),SUMIF(A:A,A53,P:P),"")</f>
        <v>0.97270860124723191</v>
      </c>
      <c r="R53" s="3">
        <f t="shared" ref="R53:R76" si="38">IFERROR(P53*(1/Q53),"")</f>
        <v>0.18890431008761516</v>
      </c>
      <c r="S53" s="7">
        <f t="shared" ref="S53:S76" si="39">IFERROR(1/R53,"")</f>
        <v>5.2936854618944</v>
      </c>
    </row>
    <row r="54" spans="1:19" x14ac:dyDescent="0.3">
      <c r="A54" s="1">
        <v>48</v>
      </c>
      <c r="B54" s="5">
        <v>0.88541666666666663</v>
      </c>
      <c r="C54" s="1" t="s">
        <v>20</v>
      </c>
      <c r="D54" s="1">
        <v>7</v>
      </c>
      <c r="E54" s="1">
        <v>9</v>
      </c>
      <c r="F54" s="1" t="s">
        <v>77</v>
      </c>
      <c r="G54" s="1">
        <v>62.5</v>
      </c>
      <c r="H54" s="1">
        <f>1+COUNTIFS(A:A,A54,G:G,"&gt;"&amp;G54)</f>
        <v>2</v>
      </c>
      <c r="I54" s="2">
        <f>AVERAGEIF(A:A,A54,G:G)</f>
        <v>48.180000000000007</v>
      </c>
      <c r="J54" s="2">
        <f t="shared" si="32"/>
        <v>14.319999999999993</v>
      </c>
      <c r="K54" s="2">
        <f t="shared" si="33"/>
        <v>104.32</v>
      </c>
      <c r="L54" s="2">
        <f t="shared" si="34"/>
        <v>522.8005323413355</v>
      </c>
      <c r="M54" s="2">
        <f>SUMIF(A:A,A54,L:L)</f>
        <v>3518.4837201276137</v>
      </c>
      <c r="N54" s="3">
        <f t="shared" si="35"/>
        <v>0.14858688398944014</v>
      </c>
      <c r="O54" s="6">
        <f t="shared" si="36"/>
        <v>6.7300691228646299</v>
      </c>
      <c r="P54" s="3">
        <f t="shared" si="37"/>
        <v>0.14858688398944014</v>
      </c>
      <c r="Q54" s="3">
        <f>IF(ISNUMBER(P54),SUMIF(A:A,A54,P:P),"")</f>
        <v>0.97270860124723191</v>
      </c>
      <c r="R54" s="3">
        <f t="shared" si="38"/>
        <v>0.15275580353552773</v>
      </c>
      <c r="S54" s="7">
        <f t="shared" si="39"/>
        <v>6.5463961227988392</v>
      </c>
    </row>
    <row r="55" spans="1:19" x14ac:dyDescent="0.3">
      <c r="A55" s="1">
        <v>48</v>
      </c>
      <c r="B55" s="5">
        <v>0.88541666666666663</v>
      </c>
      <c r="C55" s="1" t="s">
        <v>20</v>
      </c>
      <c r="D55" s="1">
        <v>7</v>
      </c>
      <c r="E55" s="1">
        <v>11</v>
      </c>
      <c r="F55" s="1" t="s">
        <v>79</v>
      </c>
      <c r="G55" s="1">
        <v>61.49</v>
      </c>
      <c r="H55" s="1">
        <f>1+COUNTIFS(A:A,A55,G:G,"&gt;"&amp;G55)</f>
        <v>3</v>
      </c>
      <c r="I55" s="2">
        <f>AVERAGEIF(A:A,A55,G:G)</f>
        <v>48.180000000000007</v>
      </c>
      <c r="J55" s="2">
        <f t="shared" si="32"/>
        <v>13.309999999999995</v>
      </c>
      <c r="K55" s="2">
        <f t="shared" si="33"/>
        <v>103.31</v>
      </c>
      <c r="L55" s="2">
        <f t="shared" si="34"/>
        <v>492.05967510451421</v>
      </c>
      <c r="M55" s="2">
        <f>SUMIF(A:A,A55,L:L)</f>
        <v>3518.4837201276137</v>
      </c>
      <c r="N55" s="3">
        <f t="shared" si="35"/>
        <v>0.13984992236561136</v>
      </c>
      <c r="O55" s="6">
        <f t="shared" si="36"/>
        <v>7.150522382026697</v>
      </c>
      <c r="P55" s="3">
        <f t="shared" si="37"/>
        <v>0.13984992236561136</v>
      </c>
      <c r="Q55" s="3">
        <f>IF(ISNUMBER(P55),SUMIF(A:A,A55,P:P),"")</f>
        <v>0.97270860124723191</v>
      </c>
      <c r="R55" s="3">
        <f t="shared" si="38"/>
        <v>0.14377370795970368</v>
      </c>
      <c r="S55" s="7">
        <f t="shared" si="39"/>
        <v>6.9553746244082122</v>
      </c>
    </row>
    <row r="56" spans="1:19" x14ac:dyDescent="0.3">
      <c r="A56" s="1">
        <v>48</v>
      </c>
      <c r="B56" s="5">
        <v>0.88541666666666663</v>
      </c>
      <c r="C56" s="1" t="s">
        <v>20</v>
      </c>
      <c r="D56" s="1">
        <v>7</v>
      </c>
      <c r="E56" s="1">
        <v>8</v>
      </c>
      <c r="F56" s="1" t="s">
        <v>76</v>
      </c>
      <c r="G56" s="1">
        <v>60.27</v>
      </c>
      <c r="H56" s="1">
        <f>1+COUNTIFS(A:A,A56,G:G,"&gt;"&amp;G56)</f>
        <v>4</v>
      </c>
      <c r="I56" s="2">
        <f>AVERAGEIF(A:A,A56,G:G)</f>
        <v>48.180000000000007</v>
      </c>
      <c r="J56" s="2">
        <f t="shared" si="32"/>
        <v>12.089999999999996</v>
      </c>
      <c r="K56" s="2">
        <f t="shared" si="33"/>
        <v>102.09</v>
      </c>
      <c r="L56" s="2">
        <f t="shared" si="34"/>
        <v>457.32760773067025</v>
      </c>
      <c r="M56" s="2">
        <f>SUMIF(A:A,A56,L:L)</f>
        <v>3518.4837201276137</v>
      </c>
      <c r="N56" s="3">
        <f t="shared" si="35"/>
        <v>0.12997860558925173</v>
      </c>
      <c r="O56" s="6">
        <f t="shared" si="36"/>
        <v>7.6935738421453923</v>
      </c>
      <c r="P56" s="3">
        <f t="shared" si="37"/>
        <v>0.12997860558925173</v>
      </c>
      <c r="Q56" s="3">
        <f>IF(ISNUMBER(P56),SUMIF(A:A,A56,P:P),"")</f>
        <v>0.97270860124723191</v>
      </c>
      <c r="R56" s="3">
        <f t="shared" si="38"/>
        <v>0.13362543049644038</v>
      </c>
      <c r="S56" s="7">
        <f t="shared" si="39"/>
        <v>7.4836054505855367</v>
      </c>
    </row>
    <row r="57" spans="1:19" x14ac:dyDescent="0.3">
      <c r="A57" s="1">
        <v>48</v>
      </c>
      <c r="B57" s="5">
        <v>0.88541666666666663</v>
      </c>
      <c r="C57" s="1" t="s">
        <v>20</v>
      </c>
      <c r="D57" s="1">
        <v>7</v>
      </c>
      <c r="E57" s="1">
        <v>13</v>
      </c>
      <c r="F57" s="1" t="s">
        <v>80</v>
      </c>
      <c r="G57" s="1">
        <v>55.63</v>
      </c>
      <c r="H57" s="1">
        <f>1+COUNTIFS(A:A,A57,G:G,"&gt;"&amp;G57)</f>
        <v>5</v>
      </c>
      <c r="I57" s="2">
        <f>AVERAGEIF(A:A,A57,G:G)</f>
        <v>48.180000000000007</v>
      </c>
      <c r="J57" s="2">
        <f t="shared" si="32"/>
        <v>7.4499999999999957</v>
      </c>
      <c r="K57" s="2">
        <f t="shared" si="33"/>
        <v>97.449999999999989</v>
      </c>
      <c r="L57" s="2">
        <f t="shared" si="34"/>
        <v>346.19423833062689</v>
      </c>
      <c r="M57" s="2">
        <f>SUMIF(A:A,A57,L:L)</f>
        <v>3518.4837201276137</v>
      </c>
      <c r="N57" s="3">
        <f t="shared" si="35"/>
        <v>9.8393019797195655E-2</v>
      </c>
      <c r="O57" s="6">
        <f t="shared" si="36"/>
        <v>10.163322581837269</v>
      </c>
      <c r="P57" s="3">
        <f t="shared" si="37"/>
        <v>9.8393019797195655E-2</v>
      </c>
      <c r="Q57" s="3">
        <f>IF(ISNUMBER(P57),SUMIF(A:A,A57,P:P),"")</f>
        <v>0.97270860124723191</v>
      </c>
      <c r="R57" s="3">
        <f t="shared" si="38"/>
        <v>0.10115364423737346</v>
      </c>
      <c r="S57" s="7">
        <f t="shared" si="39"/>
        <v>9.8859512926033357</v>
      </c>
    </row>
    <row r="58" spans="1:19" x14ac:dyDescent="0.3">
      <c r="A58" s="1">
        <v>48</v>
      </c>
      <c r="B58" s="5">
        <v>0.88541666666666663</v>
      </c>
      <c r="C58" s="1" t="s">
        <v>20</v>
      </c>
      <c r="D58" s="1">
        <v>7</v>
      </c>
      <c r="E58" s="1">
        <v>10</v>
      </c>
      <c r="F58" s="1" t="s">
        <v>78</v>
      </c>
      <c r="G58" s="1">
        <v>48.34</v>
      </c>
      <c r="H58" s="1">
        <f>1+COUNTIFS(A:A,A58,G:G,"&gt;"&amp;G58)</f>
        <v>6</v>
      </c>
      <c r="I58" s="2">
        <f>AVERAGEIF(A:A,A58,G:G)</f>
        <v>48.180000000000007</v>
      </c>
      <c r="J58" s="2">
        <f t="shared" si="32"/>
        <v>0.15999999999999659</v>
      </c>
      <c r="K58" s="2">
        <f t="shared" si="33"/>
        <v>90.16</v>
      </c>
      <c r="L58" s="2">
        <f t="shared" si="34"/>
        <v>223.54215293361548</v>
      </c>
      <c r="M58" s="2">
        <f>SUMIF(A:A,A58,L:L)</f>
        <v>3518.4837201276137</v>
      </c>
      <c r="N58" s="3">
        <f t="shared" si="35"/>
        <v>6.3533661291321167E-2</v>
      </c>
      <c r="O58" s="6">
        <f t="shared" si="36"/>
        <v>15.739687902050784</v>
      </c>
      <c r="P58" s="3">
        <f t="shared" si="37"/>
        <v>6.3533661291321167E-2</v>
      </c>
      <c r="Q58" s="3">
        <f>IF(ISNUMBER(P58),SUMIF(A:A,A58,P:P),"")</f>
        <v>0.97270860124723191</v>
      </c>
      <c r="R58" s="3">
        <f t="shared" si="38"/>
        <v>6.5316232641365241E-2</v>
      </c>
      <c r="S58" s="7">
        <f t="shared" si="39"/>
        <v>15.310129803271796</v>
      </c>
    </row>
    <row r="59" spans="1:19" x14ac:dyDescent="0.3">
      <c r="A59" s="1">
        <v>48</v>
      </c>
      <c r="B59" s="5">
        <v>0.88541666666666663</v>
      </c>
      <c r="C59" s="1" t="s">
        <v>20</v>
      </c>
      <c r="D59" s="1">
        <v>7</v>
      </c>
      <c r="E59" s="1">
        <v>7</v>
      </c>
      <c r="F59" s="1" t="s">
        <v>75</v>
      </c>
      <c r="G59" s="1">
        <v>46.86</v>
      </c>
      <c r="H59" s="1">
        <f>1+COUNTIFS(A:A,A59,G:G,"&gt;"&amp;G59)</f>
        <v>7</v>
      </c>
      <c r="I59" s="2">
        <f>AVERAGEIF(A:A,A59,G:G)</f>
        <v>48.180000000000007</v>
      </c>
      <c r="J59" s="2">
        <f t="shared" si="32"/>
        <v>-1.3200000000000074</v>
      </c>
      <c r="K59" s="2">
        <f t="shared" si="33"/>
        <v>88.679999999999993</v>
      </c>
      <c r="L59" s="2">
        <f t="shared" si="34"/>
        <v>204.54745451884872</v>
      </c>
      <c r="M59" s="2">
        <f>SUMIF(A:A,A59,L:L)</f>
        <v>3518.4837201276137</v>
      </c>
      <c r="N59" s="3">
        <f t="shared" si="35"/>
        <v>5.8135114665652021E-2</v>
      </c>
      <c r="O59" s="6">
        <f t="shared" si="36"/>
        <v>17.20130777674083</v>
      </c>
      <c r="P59" s="3">
        <f t="shared" si="37"/>
        <v>5.8135114665652021E-2</v>
      </c>
      <c r="Q59" s="3">
        <f>IF(ISNUMBER(P59),SUMIF(A:A,A59,P:P),"")</f>
        <v>0.97270860124723191</v>
      </c>
      <c r="R59" s="3">
        <f t="shared" si="38"/>
        <v>5.9766218362940028E-2</v>
      </c>
      <c r="S59" s="7">
        <f t="shared" si="39"/>
        <v>16.731860027136705</v>
      </c>
    </row>
    <row r="60" spans="1:19" x14ac:dyDescent="0.3">
      <c r="A60" s="1">
        <v>48</v>
      </c>
      <c r="B60" s="5">
        <v>0.88541666666666663</v>
      </c>
      <c r="C60" s="1" t="s">
        <v>20</v>
      </c>
      <c r="D60" s="1">
        <v>7</v>
      </c>
      <c r="E60" s="1">
        <v>5</v>
      </c>
      <c r="F60" s="1" t="s">
        <v>73</v>
      </c>
      <c r="G60" s="1">
        <v>45.72</v>
      </c>
      <c r="H60" s="1">
        <f>1+COUNTIFS(A:A,A60,G:G,"&gt;"&amp;G60)</f>
        <v>8</v>
      </c>
      <c r="I60" s="2">
        <f>AVERAGEIF(A:A,A60,G:G)</f>
        <v>48.180000000000007</v>
      </c>
      <c r="J60" s="2">
        <f t="shared" si="32"/>
        <v>-2.460000000000008</v>
      </c>
      <c r="K60" s="2">
        <f t="shared" si="33"/>
        <v>87.539999999999992</v>
      </c>
      <c r="L60" s="2">
        <f t="shared" si="34"/>
        <v>191.02417677311206</v>
      </c>
      <c r="M60" s="2">
        <f>SUMIF(A:A,A60,L:L)</f>
        <v>3518.4837201276137</v>
      </c>
      <c r="N60" s="3">
        <f t="shared" si="35"/>
        <v>5.4291618767581991E-2</v>
      </c>
      <c r="O60" s="6">
        <f t="shared" si="36"/>
        <v>18.419049251062464</v>
      </c>
      <c r="P60" s="3">
        <f t="shared" si="37"/>
        <v>5.4291618767581991E-2</v>
      </c>
      <c r="Q60" s="3">
        <f>IF(ISNUMBER(P60),SUMIF(A:A,A60,P:P),"")</f>
        <v>0.97270860124723191</v>
      </c>
      <c r="R60" s="3">
        <f t="shared" si="38"/>
        <v>5.5814885051872563E-2</v>
      </c>
      <c r="S60" s="7">
        <f t="shared" si="39"/>
        <v>17.916367633304844</v>
      </c>
    </row>
    <row r="61" spans="1:19" x14ac:dyDescent="0.3">
      <c r="A61" s="1">
        <v>48</v>
      </c>
      <c r="B61" s="5">
        <v>0.88541666666666663</v>
      </c>
      <c r="C61" s="1" t="s">
        <v>20</v>
      </c>
      <c r="D61" s="1">
        <v>7</v>
      </c>
      <c r="E61" s="1">
        <v>6</v>
      </c>
      <c r="F61" s="1" t="s">
        <v>74</v>
      </c>
      <c r="G61" s="1">
        <v>43.8</v>
      </c>
      <c r="H61" s="1">
        <f>1+COUNTIFS(A:A,A61,G:G,"&gt;"&amp;G61)</f>
        <v>9</v>
      </c>
      <c r="I61" s="2">
        <f>AVERAGEIF(A:A,A61,G:G)</f>
        <v>48.180000000000007</v>
      </c>
      <c r="J61" s="2">
        <f t="shared" si="32"/>
        <v>-4.3800000000000097</v>
      </c>
      <c r="K61" s="2">
        <f t="shared" si="33"/>
        <v>85.61999999999999</v>
      </c>
      <c r="L61" s="2">
        <f t="shared" si="34"/>
        <v>170.23843275167971</v>
      </c>
      <c r="M61" s="2">
        <f>SUMIF(A:A,A61,L:L)</f>
        <v>3518.4837201276137</v>
      </c>
      <c r="N61" s="3">
        <f t="shared" si="35"/>
        <v>4.8384033092955518E-2</v>
      </c>
      <c r="O61" s="6">
        <f t="shared" si="36"/>
        <v>20.667975281820713</v>
      </c>
      <c r="P61" s="3">
        <f t="shared" si="37"/>
        <v>4.8384033092955518E-2</v>
      </c>
      <c r="Q61" s="3">
        <f>IF(ISNUMBER(P61),SUMIF(A:A,A61,P:P),"")</f>
        <v>0.97270860124723191</v>
      </c>
      <c r="R61" s="3">
        <f t="shared" si="38"/>
        <v>4.9741549556482044E-2</v>
      </c>
      <c r="S61" s="7">
        <f t="shared" si="39"/>
        <v>20.103917326992189</v>
      </c>
    </row>
    <row r="62" spans="1:19" x14ac:dyDescent="0.3">
      <c r="A62" s="1">
        <v>48</v>
      </c>
      <c r="B62" s="5">
        <v>0.88541666666666663</v>
      </c>
      <c r="C62" s="1" t="s">
        <v>20</v>
      </c>
      <c r="D62" s="1">
        <v>7</v>
      </c>
      <c r="E62" s="1">
        <v>3</v>
      </c>
      <c r="F62" s="1" t="s">
        <v>71</v>
      </c>
      <c r="G62" s="1">
        <v>43.6</v>
      </c>
      <c r="H62" s="1">
        <f>1+COUNTIFS(A:A,A62,G:G,"&gt;"&amp;G62)</f>
        <v>10</v>
      </c>
      <c r="I62" s="2">
        <f>AVERAGEIF(A:A,A62,G:G)</f>
        <v>48.180000000000007</v>
      </c>
      <c r="J62" s="2">
        <f t="shared" si="32"/>
        <v>-4.5800000000000054</v>
      </c>
      <c r="K62" s="2">
        <f t="shared" si="33"/>
        <v>85.419999999999987</v>
      </c>
      <c r="L62" s="2">
        <f t="shared" si="34"/>
        <v>168.20777984388266</v>
      </c>
      <c r="M62" s="2">
        <f>SUMIF(A:A,A62,L:L)</f>
        <v>3518.4837201276137</v>
      </c>
      <c r="N62" s="3">
        <f t="shared" si="35"/>
        <v>4.7806894453324866E-2</v>
      </c>
      <c r="O62" s="6">
        <f t="shared" si="36"/>
        <v>20.917485049699817</v>
      </c>
      <c r="P62" s="3">
        <f t="shared" si="37"/>
        <v>4.7806894453324866E-2</v>
      </c>
      <c r="Q62" s="3">
        <f>IF(ISNUMBER(P62),SUMIF(A:A,A62,P:P),"")</f>
        <v>0.97270860124723191</v>
      </c>
      <c r="R62" s="3">
        <f t="shared" si="38"/>
        <v>4.9148218070679796E-2</v>
      </c>
      <c r="S62" s="7">
        <f t="shared" si="39"/>
        <v>20.346617624303391</v>
      </c>
    </row>
    <row r="63" spans="1:19" x14ac:dyDescent="0.3">
      <c r="A63" s="1">
        <v>48</v>
      </c>
      <c r="B63" s="5">
        <v>0.88541666666666663</v>
      </c>
      <c r="C63" s="1" t="s">
        <v>20</v>
      </c>
      <c r="D63" s="1">
        <v>7</v>
      </c>
      <c r="E63" s="1">
        <v>14</v>
      </c>
      <c r="F63" s="1" t="s">
        <v>81</v>
      </c>
      <c r="G63" s="1">
        <v>26.99</v>
      </c>
      <c r="H63" s="1">
        <f>1+COUNTIFS(A:A,A63,G:G,"&gt;"&amp;G63)</f>
        <v>11</v>
      </c>
      <c r="I63" s="2">
        <f>AVERAGEIF(A:A,A63,G:G)</f>
        <v>48.180000000000007</v>
      </c>
      <c r="J63" s="2">
        <f t="shared" si="32"/>
        <v>-21.190000000000008</v>
      </c>
      <c r="K63" s="2">
        <f t="shared" si="33"/>
        <v>68.809999999999988</v>
      </c>
      <c r="L63" s="2">
        <f t="shared" si="34"/>
        <v>62.090934748590449</v>
      </c>
      <c r="M63" s="2">
        <f>SUMIF(A:A,A63,L:L)</f>
        <v>3518.4837201276137</v>
      </c>
      <c r="N63" s="3">
        <f t="shared" si="35"/>
        <v>1.7647071775093632E-2</v>
      </c>
      <c r="O63" s="6">
        <f t="shared" si="36"/>
        <v>56.666625077785419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  <row r="64" spans="1:19" x14ac:dyDescent="0.3">
      <c r="A64" s="1">
        <v>48</v>
      </c>
      <c r="B64" s="5">
        <v>0.88541666666666663</v>
      </c>
      <c r="C64" s="1" t="s">
        <v>20</v>
      </c>
      <c r="D64" s="1">
        <v>7</v>
      </c>
      <c r="E64" s="1">
        <v>15</v>
      </c>
      <c r="F64" s="1" t="s">
        <v>82</v>
      </c>
      <c r="G64" s="1">
        <v>16.920000000000002</v>
      </c>
      <c r="H64" s="1">
        <f>1+COUNTIFS(A:A,A64,G:G,"&gt;"&amp;G64)</f>
        <v>12</v>
      </c>
      <c r="I64" s="2">
        <f>AVERAGEIF(A:A,A64,G:G)</f>
        <v>48.180000000000007</v>
      </c>
      <c r="J64" s="2">
        <f t="shared" si="32"/>
        <v>-31.260000000000005</v>
      </c>
      <c r="K64" s="2">
        <f t="shared" si="33"/>
        <v>58.739999999999995</v>
      </c>
      <c r="L64" s="2">
        <f t="shared" si="34"/>
        <v>33.933407462534873</v>
      </c>
      <c r="M64" s="2">
        <f>SUMIF(A:A,A64,L:L)</f>
        <v>3518.4837201276137</v>
      </c>
      <c r="N64" s="3">
        <f t="shared" si="35"/>
        <v>9.6443269776743841E-3</v>
      </c>
      <c r="O64" s="6">
        <f t="shared" si="36"/>
        <v>103.6878988357504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51</v>
      </c>
      <c r="B65" s="5">
        <v>0.90625</v>
      </c>
      <c r="C65" s="1" t="s">
        <v>20</v>
      </c>
      <c r="D65" s="1">
        <v>8</v>
      </c>
      <c r="E65" s="1">
        <v>11</v>
      </c>
      <c r="F65" s="1" t="s">
        <v>92</v>
      </c>
      <c r="G65" s="1">
        <v>62.59</v>
      </c>
      <c r="H65" s="1">
        <f>1+COUNTIFS(A:A,A65,G:G,"&gt;"&amp;G65)</f>
        <v>1</v>
      </c>
      <c r="I65" s="2">
        <f>AVERAGEIF(A:A,A65,G:G)</f>
        <v>45.688333333333325</v>
      </c>
      <c r="J65" s="2">
        <f t="shared" si="32"/>
        <v>16.901666666666678</v>
      </c>
      <c r="K65" s="2">
        <f t="shared" si="33"/>
        <v>106.90166666666667</v>
      </c>
      <c r="L65" s="2">
        <f t="shared" si="34"/>
        <v>610.39116149015217</v>
      </c>
      <c r="M65" s="2">
        <f>SUMIF(A:A,A65,L:L)</f>
        <v>3517.1549424087843</v>
      </c>
      <c r="N65" s="3">
        <f t="shared" si="35"/>
        <v>0.17354685007766965</v>
      </c>
      <c r="O65" s="6">
        <f t="shared" si="36"/>
        <v>5.7621328163113139</v>
      </c>
      <c r="P65" s="3">
        <f t="shared" si="37"/>
        <v>0.17354685007766965</v>
      </c>
      <c r="Q65" s="3">
        <f>IF(ISNUMBER(P65),SUMIF(A:A,A65,P:P),"")</f>
        <v>0.80157412803507455</v>
      </c>
      <c r="R65" s="3">
        <f t="shared" si="38"/>
        <v>0.21650754934305433</v>
      </c>
      <c r="S65" s="7">
        <f t="shared" si="39"/>
        <v>4.6187765878570302</v>
      </c>
    </row>
    <row r="66" spans="1:19" x14ac:dyDescent="0.3">
      <c r="A66" s="1">
        <v>51</v>
      </c>
      <c r="B66" s="5">
        <v>0.90625</v>
      </c>
      <c r="C66" s="1" t="s">
        <v>20</v>
      </c>
      <c r="D66" s="1">
        <v>8</v>
      </c>
      <c r="E66" s="1">
        <v>7</v>
      </c>
      <c r="F66" s="1" t="s">
        <v>88</v>
      </c>
      <c r="G66" s="1">
        <v>61.86</v>
      </c>
      <c r="H66" s="1">
        <f>1+COUNTIFS(A:A,A66,G:G,"&gt;"&amp;G66)</f>
        <v>2</v>
      </c>
      <c r="I66" s="2">
        <f>AVERAGEIF(A:A,A66,G:G)</f>
        <v>45.688333333333325</v>
      </c>
      <c r="J66" s="2">
        <f t="shared" si="32"/>
        <v>16.171666666666674</v>
      </c>
      <c r="K66" s="2">
        <f t="shared" si="33"/>
        <v>106.17166666666668</v>
      </c>
      <c r="L66" s="2">
        <f t="shared" si="34"/>
        <v>584.23307252519305</v>
      </c>
      <c r="M66" s="2">
        <f>SUMIF(A:A,A66,L:L)</f>
        <v>3517.1549424087843</v>
      </c>
      <c r="N66" s="3">
        <f t="shared" si="35"/>
        <v>0.16610956357955359</v>
      </c>
      <c r="O66" s="6">
        <f t="shared" si="36"/>
        <v>6.020122974563578</v>
      </c>
      <c r="P66" s="3">
        <f t="shared" si="37"/>
        <v>0.16610956357955359</v>
      </c>
      <c r="Q66" s="3">
        <f>IF(ISNUMBER(P66),SUMIF(A:A,A66,P:P),"")</f>
        <v>0.80157412803507455</v>
      </c>
      <c r="R66" s="3">
        <f t="shared" si="38"/>
        <v>0.20722919786189148</v>
      </c>
      <c r="S66" s="7">
        <f t="shared" si="39"/>
        <v>4.8255748239997196</v>
      </c>
    </row>
    <row r="67" spans="1:19" x14ac:dyDescent="0.3">
      <c r="A67" s="1">
        <v>51</v>
      </c>
      <c r="B67" s="5">
        <v>0.90625</v>
      </c>
      <c r="C67" s="1" t="s">
        <v>20</v>
      </c>
      <c r="D67" s="1">
        <v>8</v>
      </c>
      <c r="E67" s="1">
        <v>10</v>
      </c>
      <c r="F67" s="1" t="s">
        <v>91</v>
      </c>
      <c r="G67" s="1">
        <v>59.19</v>
      </c>
      <c r="H67" s="1">
        <f>1+COUNTIFS(A:A,A67,G:G,"&gt;"&amp;G67)</f>
        <v>3</v>
      </c>
      <c r="I67" s="2">
        <f>AVERAGEIF(A:A,A67,G:G)</f>
        <v>45.688333333333325</v>
      </c>
      <c r="J67" s="2">
        <f t="shared" si="32"/>
        <v>13.501666666666672</v>
      </c>
      <c r="K67" s="2">
        <f t="shared" si="33"/>
        <v>103.50166666666667</v>
      </c>
      <c r="L67" s="2">
        <f t="shared" si="34"/>
        <v>497.75102390052484</v>
      </c>
      <c r="M67" s="2">
        <f>SUMIF(A:A,A67,L:L)</f>
        <v>3517.1549424087843</v>
      </c>
      <c r="N67" s="3">
        <f t="shared" si="35"/>
        <v>0.14152092587642198</v>
      </c>
      <c r="O67" s="6">
        <f t="shared" si="36"/>
        <v>7.0660928326120036</v>
      </c>
      <c r="P67" s="3">
        <f t="shared" si="37"/>
        <v>0.14152092587642198</v>
      </c>
      <c r="Q67" s="3">
        <f>IF(ISNUMBER(P67),SUMIF(A:A,A67,P:P),"")</f>
        <v>0.80157412803507455</v>
      </c>
      <c r="R67" s="3">
        <f t="shared" si="38"/>
        <v>0.17655375956723673</v>
      </c>
      <c r="S67" s="7">
        <f t="shared" si="39"/>
        <v>5.6639972009158566</v>
      </c>
    </row>
    <row r="68" spans="1:19" x14ac:dyDescent="0.3">
      <c r="A68" s="1">
        <v>51</v>
      </c>
      <c r="B68" s="5">
        <v>0.90625</v>
      </c>
      <c r="C68" s="1" t="s">
        <v>20</v>
      </c>
      <c r="D68" s="1">
        <v>8</v>
      </c>
      <c r="E68" s="1">
        <v>5</v>
      </c>
      <c r="F68" s="1" t="s">
        <v>86</v>
      </c>
      <c r="G68" s="1">
        <v>57</v>
      </c>
      <c r="H68" s="1">
        <f>1+COUNTIFS(A:A,A68,G:G,"&gt;"&amp;G68)</f>
        <v>4</v>
      </c>
      <c r="I68" s="2">
        <f>AVERAGEIF(A:A,A68,G:G)</f>
        <v>45.688333333333325</v>
      </c>
      <c r="J68" s="2">
        <f t="shared" si="32"/>
        <v>11.311666666666675</v>
      </c>
      <c r="K68" s="2">
        <f t="shared" si="33"/>
        <v>101.31166666666667</v>
      </c>
      <c r="L68" s="2">
        <f t="shared" si="34"/>
        <v>436.46142589495332</v>
      </c>
      <c r="M68" s="2">
        <f>SUMIF(A:A,A68,L:L)</f>
        <v>3517.1549424087843</v>
      </c>
      <c r="N68" s="3">
        <f t="shared" si="35"/>
        <v>0.12409502368867355</v>
      </c>
      <c r="O68" s="6">
        <f t="shared" si="36"/>
        <v>8.0583408607002216</v>
      </c>
      <c r="P68" s="3">
        <f t="shared" si="37"/>
        <v>0.12409502368867355</v>
      </c>
      <c r="Q68" s="3">
        <f>IF(ISNUMBER(P68),SUMIF(A:A,A68,P:P),"")</f>
        <v>0.80157412803507455</v>
      </c>
      <c r="R68" s="3">
        <f t="shared" si="38"/>
        <v>0.15481415797796746</v>
      </c>
      <c r="S68" s="7">
        <f t="shared" si="39"/>
        <v>6.4593575488251922</v>
      </c>
    </row>
    <row r="69" spans="1:19" x14ac:dyDescent="0.3">
      <c r="A69" s="1">
        <v>51</v>
      </c>
      <c r="B69" s="5">
        <v>0.90625</v>
      </c>
      <c r="C69" s="1" t="s">
        <v>20</v>
      </c>
      <c r="D69" s="1">
        <v>8</v>
      </c>
      <c r="E69" s="1">
        <v>12</v>
      </c>
      <c r="F69" s="1" t="s">
        <v>93</v>
      </c>
      <c r="G69" s="1">
        <v>53.27</v>
      </c>
      <c r="H69" s="1">
        <f>1+COUNTIFS(A:A,A69,G:G,"&gt;"&amp;G69)</f>
        <v>5</v>
      </c>
      <c r="I69" s="2">
        <f>AVERAGEIF(A:A,A69,G:G)</f>
        <v>45.688333333333325</v>
      </c>
      <c r="J69" s="2">
        <f t="shared" si="32"/>
        <v>7.5816666666666777</v>
      </c>
      <c r="K69" s="2">
        <f t="shared" si="33"/>
        <v>97.581666666666678</v>
      </c>
      <c r="L69" s="2">
        <f t="shared" si="34"/>
        <v>348.94000430879663</v>
      </c>
      <c r="M69" s="2">
        <f>SUMIF(A:A,A69,L:L)</f>
        <v>3517.1549424087843</v>
      </c>
      <c r="N69" s="3">
        <f t="shared" si="35"/>
        <v>9.9210870724341482E-2</v>
      </c>
      <c r="O69" s="6">
        <f t="shared" si="36"/>
        <v>10.079540605772035</v>
      </c>
      <c r="P69" s="3">
        <f t="shared" si="37"/>
        <v>9.9210870724341482E-2</v>
      </c>
      <c r="Q69" s="3">
        <f>IF(ISNUMBER(P69),SUMIF(A:A,A69,P:P),"")</f>
        <v>0.80157412803507455</v>
      </c>
      <c r="R69" s="3">
        <f t="shared" si="38"/>
        <v>0.1237700510214076</v>
      </c>
      <c r="S69" s="7">
        <f t="shared" si="39"/>
        <v>8.0794989720658457</v>
      </c>
    </row>
    <row r="70" spans="1:19" x14ac:dyDescent="0.3">
      <c r="A70" s="1">
        <v>51</v>
      </c>
      <c r="B70" s="5">
        <v>0.90625</v>
      </c>
      <c r="C70" s="1" t="s">
        <v>20</v>
      </c>
      <c r="D70" s="1">
        <v>8</v>
      </c>
      <c r="E70" s="1">
        <v>3</v>
      </c>
      <c r="F70" s="1" t="s">
        <v>84</v>
      </c>
      <c r="G70" s="1">
        <v>52.91</v>
      </c>
      <c r="H70" s="1">
        <f>1+COUNTIFS(A:A,A70,G:G,"&gt;"&amp;G70)</f>
        <v>6</v>
      </c>
      <c r="I70" s="2">
        <f>AVERAGEIF(A:A,A70,G:G)</f>
        <v>45.688333333333325</v>
      </c>
      <c r="J70" s="2">
        <f t="shared" si="32"/>
        <v>7.2216666666666711</v>
      </c>
      <c r="K70" s="2">
        <f t="shared" si="33"/>
        <v>97.221666666666664</v>
      </c>
      <c r="L70" s="2">
        <f t="shared" si="34"/>
        <v>341.48371800595413</v>
      </c>
      <c r="M70" s="2">
        <f>SUMIF(A:A,A70,L:L)</f>
        <v>3517.1549424087843</v>
      </c>
      <c r="N70" s="3">
        <f t="shared" si="35"/>
        <v>9.7090894088414287E-2</v>
      </c>
      <c r="O70" s="6">
        <f t="shared" si="36"/>
        <v>10.299627059663965</v>
      </c>
      <c r="P70" s="3">
        <f t="shared" si="37"/>
        <v>9.7090894088414287E-2</v>
      </c>
      <c r="Q70" s="3">
        <f>IF(ISNUMBER(P70),SUMIF(A:A,A70,P:P),"")</f>
        <v>0.80157412803507455</v>
      </c>
      <c r="R70" s="3">
        <f t="shared" si="38"/>
        <v>0.1211252842284424</v>
      </c>
      <c r="S70" s="7">
        <f t="shared" si="39"/>
        <v>8.2559145794366025</v>
      </c>
    </row>
    <row r="71" spans="1:19" x14ac:dyDescent="0.3">
      <c r="A71" s="1">
        <v>51</v>
      </c>
      <c r="B71" s="5">
        <v>0.90625</v>
      </c>
      <c r="C71" s="1" t="s">
        <v>20</v>
      </c>
      <c r="D71" s="1">
        <v>8</v>
      </c>
      <c r="E71" s="1">
        <v>8</v>
      </c>
      <c r="F71" s="1" t="s">
        <v>89</v>
      </c>
      <c r="G71" s="1">
        <v>40.159999999999997</v>
      </c>
      <c r="H71" s="1">
        <f>1+COUNTIFS(A:A,A71,G:G,"&gt;"&amp;G71)</f>
        <v>7</v>
      </c>
      <c r="I71" s="2">
        <f>AVERAGEIF(A:A,A71,G:G)</f>
        <v>45.688333333333325</v>
      </c>
      <c r="J71" s="2">
        <f t="shared" si="32"/>
        <v>-5.5283333333333289</v>
      </c>
      <c r="K71" s="2">
        <f t="shared" si="33"/>
        <v>84.471666666666664</v>
      </c>
      <c r="L71" s="2">
        <f t="shared" si="34"/>
        <v>158.90396086343461</v>
      </c>
      <c r="M71" s="2">
        <f>SUMIF(A:A,A71,L:L)</f>
        <v>3517.1549424087843</v>
      </c>
      <c r="N71" s="3">
        <f t="shared" si="35"/>
        <v>4.5179687407972562E-2</v>
      </c>
      <c r="O71" s="6">
        <f t="shared" si="36"/>
        <v>22.133840612264542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>
        <v>51</v>
      </c>
      <c r="B72" s="5">
        <v>0.90625</v>
      </c>
      <c r="C72" s="1" t="s">
        <v>20</v>
      </c>
      <c r="D72" s="1">
        <v>8</v>
      </c>
      <c r="E72" s="1">
        <v>9</v>
      </c>
      <c r="F72" s="1" t="s">
        <v>90</v>
      </c>
      <c r="G72" s="1">
        <v>39.43</v>
      </c>
      <c r="H72" s="1">
        <f>1+COUNTIFS(A:A,A72,G:G,"&gt;"&amp;G72)</f>
        <v>8</v>
      </c>
      <c r="I72" s="2">
        <f>AVERAGEIF(A:A,A72,G:G)</f>
        <v>45.688333333333325</v>
      </c>
      <c r="J72" s="2">
        <f t="shared" si="32"/>
        <v>-6.2583333333333258</v>
      </c>
      <c r="K72" s="2">
        <f t="shared" si="33"/>
        <v>83.741666666666674</v>
      </c>
      <c r="L72" s="2">
        <f t="shared" si="34"/>
        <v>152.09419000272553</v>
      </c>
      <c r="M72" s="2">
        <f>SUMIF(A:A,A72,L:L)</f>
        <v>3517.1549424087843</v>
      </c>
      <c r="N72" s="3">
        <f t="shared" si="35"/>
        <v>4.3243528503342302E-2</v>
      </c>
      <c r="O72" s="6">
        <f t="shared" si="36"/>
        <v>23.124847453711133</v>
      </c>
      <c r="P72" s="3" t="str">
        <f t="shared" si="37"/>
        <v/>
      </c>
      <c r="Q72" s="3" t="str">
        <f>IF(ISNUMBER(P72),SUMIF(A:A,A72,P:P),"")</f>
        <v/>
      </c>
      <c r="R72" s="3" t="str">
        <f t="shared" si="38"/>
        <v/>
      </c>
      <c r="S72" s="7" t="str">
        <f t="shared" si="39"/>
        <v/>
      </c>
    </row>
    <row r="73" spans="1:19" x14ac:dyDescent="0.3">
      <c r="A73" s="1">
        <v>51</v>
      </c>
      <c r="B73" s="5">
        <v>0.90625</v>
      </c>
      <c r="C73" s="1" t="s">
        <v>20</v>
      </c>
      <c r="D73" s="1">
        <v>8</v>
      </c>
      <c r="E73" s="1">
        <v>6</v>
      </c>
      <c r="F73" s="1" t="s">
        <v>87</v>
      </c>
      <c r="G73" s="1">
        <v>38.340000000000003</v>
      </c>
      <c r="H73" s="1">
        <f>1+COUNTIFS(A:A,A73,G:G,"&gt;"&amp;G73)</f>
        <v>9</v>
      </c>
      <c r="I73" s="2">
        <f>AVERAGEIF(A:A,A73,G:G)</f>
        <v>45.688333333333325</v>
      </c>
      <c r="J73" s="2">
        <f t="shared" si="32"/>
        <v>-7.3483333333333221</v>
      </c>
      <c r="K73" s="2">
        <f t="shared" si="33"/>
        <v>82.651666666666671</v>
      </c>
      <c r="L73" s="2">
        <f t="shared" si="34"/>
        <v>142.46551921384793</v>
      </c>
      <c r="M73" s="2">
        <f>SUMIF(A:A,A73,L:L)</f>
        <v>3517.1549424087843</v>
      </c>
      <c r="N73" s="3">
        <f t="shared" si="35"/>
        <v>4.0505897962026645E-2</v>
      </c>
      <c r="O73" s="6">
        <f t="shared" si="36"/>
        <v>24.687762778089187</v>
      </c>
      <c r="P73" s="3" t="str">
        <f t="shared" si="37"/>
        <v/>
      </c>
      <c r="Q73" s="3" t="str">
        <f>IF(ISNUMBER(P73),SUMIF(A:A,A73,P:P),"")</f>
        <v/>
      </c>
      <c r="R73" s="3" t="str">
        <f t="shared" si="38"/>
        <v/>
      </c>
      <c r="S73" s="7" t="str">
        <f t="shared" si="39"/>
        <v/>
      </c>
    </row>
    <row r="74" spans="1:19" x14ac:dyDescent="0.3">
      <c r="A74" s="1">
        <v>51</v>
      </c>
      <c r="B74" s="5">
        <v>0.90625</v>
      </c>
      <c r="C74" s="1" t="s">
        <v>20</v>
      </c>
      <c r="D74" s="1">
        <v>8</v>
      </c>
      <c r="E74" s="1">
        <v>4</v>
      </c>
      <c r="F74" s="1" t="s">
        <v>85</v>
      </c>
      <c r="G74" s="1">
        <v>36.17</v>
      </c>
      <c r="H74" s="1">
        <f>1+COUNTIFS(A:A,A74,G:G,"&gt;"&amp;G74)</f>
        <v>10</v>
      </c>
      <c r="I74" s="2">
        <f>AVERAGEIF(A:A,A74,G:G)</f>
        <v>45.688333333333325</v>
      </c>
      <c r="J74" s="2">
        <f t="shared" si="32"/>
        <v>-9.5183333333333238</v>
      </c>
      <c r="K74" s="2">
        <f t="shared" si="33"/>
        <v>80.481666666666683</v>
      </c>
      <c r="L74" s="2">
        <f t="shared" si="34"/>
        <v>125.07330432290793</v>
      </c>
      <c r="M74" s="2">
        <f>SUMIF(A:A,A74,L:L)</f>
        <v>3517.1549424087843</v>
      </c>
      <c r="N74" s="3">
        <f t="shared" si="35"/>
        <v>3.5560931028318393E-2</v>
      </c>
      <c r="O74" s="6">
        <f t="shared" si="36"/>
        <v>28.120748559807549</v>
      </c>
      <c r="P74" s="3" t="str">
        <f t="shared" si="37"/>
        <v/>
      </c>
      <c r="Q74" s="3" t="str">
        <f>IF(ISNUMBER(P74),SUMIF(A:A,A74,P:P),"")</f>
        <v/>
      </c>
      <c r="R74" s="3" t="str">
        <f t="shared" si="38"/>
        <v/>
      </c>
      <c r="S74" s="7" t="str">
        <f t="shared" si="39"/>
        <v/>
      </c>
    </row>
    <row r="75" spans="1:19" x14ac:dyDescent="0.3">
      <c r="A75" s="1">
        <v>51</v>
      </c>
      <c r="B75" s="5">
        <v>0.90625</v>
      </c>
      <c r="C75" s="1" t="s">
        <v>20</v>
      </c>
      <c r="D75" s="1">
        <v>8</v>
      </c>
      <c r="E75" s="1">
        <v>13</v>
      </c>
      <c r="F75" s="1" t="s">
        <v>94</v>
      </c>
      <c r="G75" s="1">
        <v>26.04</v>
      </c>
      <c r="H75" s="1">
        <f>1+COUNTIFS(A:A,A75,G:G,"&gt;"&amp;G75)</f>
        <v>11</v>
      </c>
      <c r="I75" s="2">
        <f>AVERAGEIF(A:A,A75,G:G)</f>
        <v>45.688333333333325</v>
      </c>
      <c r="J75" s="2">
        <f t="shared" si="32"/>
        <v>-19.648333333333326</v>
      </c>
      <c r="K75" s="2">
        <f t="shared" si="33"/>
        <v>70.351666666666674</v>
      </c>
      <c r="L75" s="2">
        <f t="shared" si="34"/>
        <v>68.108362297492263</v>
      </c>
      <c r="M75" s="2">
        <f>SUMIF(A:A,A75,L:L)</f>
        <v>3517.1549424087843</v>
      </c>
      <c r="N75" s="3">
        <f t="shared" si="35"/>
        <v>1.9364618111150679E-2</v>
      </c>
      <c r="O75" s="6">
        <f t="shared" si="36"/>
        <v>51.640574281409272</v>
      </c>
      <c r="P75" s="3" t="str">
        <f t="shared" si="37"/>
        <v/>
      </c>
      <c r="Q75" s="3" t="str">
        <f>IF(ISNUMBER(P75),SUMIF(A:A,A75,P:P),"")</f>
        <v/>
      </c>
      <c r="R75" s="3" t="str">
        <f t="shared" si="38"/>
        <v/>
      </c>
      <c r="S75" s="7" t="str">
        <f t="shared" si="39"/>
        <v/>
      </c>
    </row>
    <row r="76" spans="1:19" x14ac:dyDescent="0.3">
      <c r="A76" s="1">
        <v>51</v>
      </c>
      <c r="B76" s="5">
        <v>0.90625</v>
      </c>
      <c r="C76" s="1" t="s">
        <v>20</v>
      </c>
      <c r="D76" s="1">
        <v>8</v>
      </c>
      <c r="E76" s="1">
        <v>2</v>
      </c>
      <c r="F76" s="1" t="s">
        <v>83</v>
      </c>
      <c r="G76" s="1">
        <v>21.3</v>
      </c>
      <c r="H76" s="1">
        <f>1+COUNTIFS(A:A,A76,G:G,"&gt;"&amp;G76)</f>
        <v>12</v>
      </c>
      <c r="I76" s="2">
        <f>AVERAGEIF(A:A,A76,G:G)</f>
        <v>45.688333333333325</v>
      </c>
      <c r="J76" s="2">
        <f t="shared" si="32"/>
        <v>-24.388333333333325</v>
      </c>
      <c r="K76" s="2">
        <f t="shared" si="33"/>
        <v>65.611666666666679</v>
      </c>
      <c r="L76" s="2">
        <f t="shared" si="34"/>
        <v>51.249199582801481</v>
      </c>
      <c r="M76" s="2">
        <f>SUMIF(A:A,A76,L:L)</f>
        <v>3517.1549424087843</v>
      </c>
      <c r="N76" s="3">
        <f t="shared" si="35"/>
        <v>1.457120895211474E-2</v>
      </c>
      <c r="O76" s="6">
        <f t="shared" si="36"/>
        <v>68.628485343000222</v>
      </c>
      <c r="P76" s="3" t="str">
        <f t="shared" si="37"/>
        <v/>
      </c>
      <c r="Q76" s="3" t="str">
        <f>IF(ISNUMBER(P76),SUMIF(A:A,A76,P:P),"")</f>
        <v/>
      </c>
      <c r="R76" s="3" t="str">
        <f t="shared" si="38"/>
        <v/>
      </c>
      <c r="S76" s="7" t="str">
        <f t="shared" si="39"/>
        <v/>
      </c>
    </row>
  </sheetData>
  <autoFilter ref="A1:S1" xr:uid="{00000000-0009-0000-0000-000000000000}"/>
  <sortState xmlns:xlrd2="http://schemas.microsoft.com/office/spreadsheetml/2017/richdata2" ref="A2:T76">
    <sortCondition ref="B2:B76"/>
    <sortCondition ref="H2:H7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12112021 -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2021-11-11T22:13:24Z</cp:lastPrinted>
  <dcterms:created xsi:type="dcterms:W3CDTF">2016-03-11T05:58:01Z</dcterms:created>
  <dcterms:modified xsi:type="dcterms:W3CDTF">2021-11-11T22:14:55Z</dcterms:modified>
</cp:coreProperties>
</file>