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0E8C0B94-34DC-4106-BB64-19B9C52B16C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26102022 - Eagle Far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26102022 - Eagle Farm'!$A$8:$S$27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6" i="1" l="1"/>
  <c r="I66" i="1"/>
  <c r="J66" i="1" s="1"/>
  <c r="K66" i="1" s="1"/>
  <c r="L66" i="1" s="1"/>
  <c r="H62" i="1"/>
  <c r="I62" i="1"/>
  <c r="J62" i="1" s="1"/>
  <c r="K62" i="1" s="1"/>
  <c r="L62" i="1" s="1"/>
  <c r="H65" i="1"/>
  <c r="I65" i="1"/>
  <c r="J65" i="1" s="1"/>
  <c r="K65" i="1" s="1"/>
  <c r="L65" i="1" s="1"/>
  <c r="H63" i="1"/>
  <c r="I63" i="1"/>
  <c r="J63" i="1" s="1"/>
  <c r="K63" i="1" s="1"/>
  <c r="L63" i="1" s="1"/>
  <c r="H67" i="1"/>
  <c r="I67" i="1"/>
  <c r="J67" i="1" s="1"/>
  <c r="K67" i="1" s="1"/>
  <c r="L67" i="1" s="1"/>
  <c r="H64" i="1"/>
  <c r="I64" i="1"/>
  <c r="J64" i="1" s="1"/>
  <c r="K64" i="1" s="1"/>
  <c r="L64" i="1" s="1"/>
  <c r="H70" i="1"/>
  <c r="I70" i="1"/>
  <c r="J70" i="1" s="1"/>
  <c r="K70" i="1" s="1"/>
  <c r="L70" i="1" s="1"/>
  <c r="H71" i="1"/>
  <c r="I71" i="1"/>
  <c r="J71" i="1" s="1"/>
  <c r="K71" i="1" s="1"/>
  <c r="L71" i="1" s="1"/>
  <c r="H69" i="1"/>
  <c r="I69" i="1"/>
  <c r="J69" i="1" s="1"/>
  <c r="K69" i="1" s="1"/>
  <c r="L69" i="1" s="1"/>
  <c r="H68" i="1"/>
  <c r="I68" i="1"/>
  <c r="J68" i="1" s="1"/>
  <c r="K68" i="1" s="1"/>
  <c r="L68" i="1" s="1"/>
  <c r="H75" i="1"/>
  <c r="I75" i="1"/>
  <c r="J75" i="1" s="1"/>
  <c r="K75" i="1" s="1"/>
  <c r="L75" i="1" s="1"/>
  <c r="H73" i="1"/>
  <c r="I73" i="1"/>
  <c r="J73" i="1" s="1"/>
  <c r="K73" i="1" s="1"/>
  <c r="L73" i="1" s="1"/>
  <c r="H79" i="1"/>
  <c r="I79" i="1"/>
  <c r="J79" i="1" s="1"/>
  <c r="K79" i="1" s="1"/>
  <c r="L79" i="1" s="1"/>
  <c r="H74" i="1"/>
  <c r="I74" i="1"/>
  <c r="J74" i="1" s="1"/>
  <c r="K74" i="1" s="1"/>
  <c r="L74" i="1" s="1"/>
  <c r="H80" i="1"/>
  <c r="I80" i="1"/>
  <c r="J80" i="1" s="1"/>
  <c r="K80" i="1" s="1"/>
  <c r="L80" i="1" s="1"/>
  <c r="H83" i="1"/>
  <c r="I83" i="1"/>
  <c r="J83" i="1" s="1"/>
  <c r="K83" i="1" s="1"/>
  <c r="L83" i="1" s="1"/>
  <c r="H84" i="1"/>
  <c r="I84" i="1"/>
  <c r="J84" i="1" s="1"/>
  <c r="K84" i="1" s="1"/>
  <c r="L84" i="1" s="1"/>
  <c r="H78" i="1"/>
  <c r="I78" i="1"/>
  <c r="J78" i="1" s="1"/>
  <c r="K78" i="1" s="1"/>
  <c r="L78" i="1" s="1"/>
  <c r="H77" i="1"/>
  <c r="I77" i="1"/>
  <c r="J77" i="1" s="1"/>
  <c r="K77" i="1" s="1"/>
  <c r="L77" i="1" s="1"/>
  <c r="H76" i="1"/>
  <c r="I76" i="1"/>
  <c r="J76" i="1" s="1"/>
  <c r="K76" i="1" s="1"/>
  <c r="L76" i="1" s="1"/>
  <c r="H82" i="1"/>
  <c r="I82" i="1"/>
  <c r="J82" i="1" s="1"/>
  <c r="K82" i="1" s="1"/>
  <c r="L82" i="1" s="1"/>
  <c r="H81" i="1"/>
  <c r="I81" i="1"/>
  <c r="J81" i="1" s="1"/>
  <c r="K81" i="1" s="1"/>
  <c r="L81" i="1" s="1"/>
  <c r="H86" i="1"/>
  <c r="I86" i="1"/>
  <c r="J86" i="1" s="1"/>
  <c r="K86" i="1" s="1"/>
  <c r="L86" i="1" s="1"/>
  <c r="H85" i="1"/>
  <c r="I85" i="1"/>
  <c r="J85" i="1" s="1"/>
  <c r="K85" i="1" s="1"/>
  <c r="L85" i="1" s="1"/>
  <c r="H43" i="1"/>
  <c r="I43" i="1"/>
  <c r="J43" i="1" s="1"/>
  <c r="K43" i="1" s="1"/>
  <c r="L43" i="1" s="1"/>
  <c r="H38" i="1"/>
  <c r="I38" i="1"/>
  <c r="J38" i="1" s="1"/>
  <c r="K38" i="1" s="1"/>
  <c r="L38" i="1" s="1"/>
  <c r="H40" i="1"/>
  <c r="I40" i="1"/>
  <c r="J40" i="1" s="1"/>
  <c r="K40" i="1" s="1"/>
  <c r="L40" i="1" s="1"/>
  <c r="H45" i="1"/>
  <c r="I45" i="1"/>
  <c r="J45" i="1" s="1"/>
  <c r="K45" i="1" s="1"/>
  <c r="L45" i="1" s="1"/>
  <c r="H39" i="1"/>
  <c r="I39" i="1"/>
  <c r="J39" i="1" s="1"/>
  <c r="K39" i="1" s="1"/>
  <c r="L39" i="1" s="1"/>
  <c r="H41" i="1"/>
  <c r="I41" i="1"/>
  <c r="J41" i="1" s="1"/>
  <c r="K41" i="1" s="1"/>
  <c r="L41" i="1" s="1"/>
  <c r="H42" i="1"/>
  <c r="I42" i="1"/>
  <c r="J42" i="1" s="1"/>
  <c r="K42" i="1" s="1"/>
  <c r="L42" i="1" s="1"/>
  <c r="H46" i="1"/>
  <c r="I46" i="1"/>
  <c r="J46" i="1" s="1"/>
  <c r="K46" i="1" s="1"/>
  <c r="L46" i="1" s="1"/>
  <c r="H44" i="1"/>
  <c r="I44" i="1"/>
  <c r="J44" i="1" s="1"/>
  <c r="K44" i="1" s="1"/>
  <c r="L44" i="1" s="1"/>
  <c r="H48" i="1"/>
  <c r="I48" i="1"/>
  <c r="J48" i="1" s="1"/>
  <c r="K48" i="1" s="1"/>
  <c r="L48" i="1" s="1"/>
  <c r="H60" i="1"/>
  <c r="I60" i="1"/>
  <c r="J60" i="1" s="1"/>
  <c r="K60" i="1" s="1"/>
  <c r="L60" i="1" s="1"/>
  <c r="H50" i="1"/>
  <c r="I50" i="1"/>
  <c r="J50" i="1" s="1"/>
  <c r="K50" i="1" s="1"/>
  <c r="L50" i="1" s="1"/>
  <c r="H54" i="1"/>
  <c r="I54" i="1"/>
  <c r="J54" i="1" s="1"/>
  <c r="K54" i="1" s="1"/>
  <c r="L54" i="1" s="1"/>
  <c r="H49" i="1"/>
  <c r="I49" i="1"/>
  <c r="J49" i="1" s="1"/>
  <c r="K49" i="1" s="1"/>
  <c r="L49" i="1" s="1"/>
  <c r="H52" i="1"/>
  <c r="I52" i="1"/>
  <c r="J52" i="1" s="1"/>
  <c r="K52" i="1" s="1"/>
  <c r="L52" i="1" s="1"/>
  <c r="H55" i="1"/>
  <c r="I55" i="1"/>
  <c r="J55" i="1" s="1"/>
  <c r="K55" i="1" s="1"/>
  <c r="L55" i="1" s="1"/>
  <c r="H59" i="1"/>
  <c r="I59" i="1"/>
  <c r="J59" i="1" s="1"/>
  <c r="K59" i="1" s="1"/>
  <c r="L59" i="1" s="1"/>
  <c r="H58" i="1"/>
  <c r="I58" i="1"/>
  <c r="J58" i="1" s="1"/>
  <c r="K58" i="1" s="1"/>
  <c r="L58" i="1" s="1"/>
  <c r="H56" i="1"/>
  <c r="I56" i="1"/>
  <c r="J56" i="1" s="1"/>
  <c r="K56" i="1" s="1"/>
  <c r="L56" i="1" s="1"/>
  <c r="H57" i="1"/>
  <c r="I57" i="1"/>
  <c r="J57" i="1" s="1"/>
  <c r="K57" i="1" s="1"/>
  <c r="L57" i="1" s="1"/>
  <c r="H51" i="1"/>
  <c r="I51" i="1"/>
  <c r="J51" i="1" s="1"/>
  <c r="K51" i="1" s="1"/>
  <c r="L51" i="1" s="1"/>
  <c r="H53" i="1"/>
  <c r="I53" i="1"/>
  <c r="J53" i="1" s="1"/>
  <c r="K53" i="1" s="1"/>
  <c r="L53" i="1" s="1"/>
  <c r="H16" i="1"/>
  <c r="I16" i="1"/>
  <c r="J16" i="1" s="1"/>
  <c r="K16" i="1" s="1"/>
  <c r="L16" i="1" s="1"/>
  <c r="H17" i="1"/>
  <c r="I17" i="1"/>
  <c r="J17" i="1" s="1"/>
  <c r="K17" i="1" s="1"/>
  <c r="L17" i="1" s="1"/>
  <c r="H10" i="1"/>
  <c r="I10" i="1"/>
  <c r="J10" i="1" s="1"/>
  <c r="K10" i="1" s="1"/>
  <c r="L10" i="1" s="1"/>
  <c r="H19" i="1"/>
  <c r="I19" i="1"/>
  <c r="J19" i="1" s="1"/>
  <c r="K19" i="1" s="1"/>
  <c r="L19" i="1" s="1"/>
  <c r="H9" i="1"/>
  <c r="I9" i="1"/>
  <c r="J9" i="1" s="1"/>
  <c r="K9" i="1" s="1"/>
  <c r="L9" i="1" s="1"/>
  <c r="H12" i="1"/>
  <c r="I12" i="1"/>
  <c r="J12" i="1" s="1"/>
  <c r="K12" i="1" s="1"/>
  <c r="L12" i="1" s="1"/>
  <c r="H13" i="1"/>
  <c r="I13" i="1"/>
  <c r="J13" i="1" s="1"/>
  <c r="K13" i="1" s="1"/>
  <c r="L13" i="1" s="1"/>
  <c r="H14" i="1"/>
  <c r="I14" i="1"/>
  <c r="J14" i="1" s="1"/>
  <c r="K14" i="1" s="1"/>
  <c r="L14" i="1" s="1"/>
  <c r="H18" i="1"/>
  <c r="I18" i="1"/>
  <c r="J18" i="1" s="1"/>
  <c r="K18" i="1" s="1"/>
  <c r="L18" i="1" s="1"/>
  <c r="H11" i="1"/>
  <c r="I11" i="1"/>
  <c r="J11" i="1" s="1"/>
  <c r="K11" i="1" s="1"/>
  <c r="L11" i="1" s="1"/>
  <c r="H15" i="1"/>
  <c r="I15" i="1"/>
  <c r="J15" i="1" s="1"/>
  <c r="K15" i="1" s="1"/>
  <c r="L15" i="1" s="1"/>
  <c r="H26" i="1"/>
  <c r="I26" i="1"/>
  <c r="J26" i="1" s="1"/>
  <c r="K26" i="1" s="1"/>
  <c r="L26" i="1" s="1"/>
  <c r="H25" i="1"/>
  <c r="I25" i="1"/>
  <c r="J25" i="1" s="1"/>
  <c r="K25" i="1" s="1"/>
  <c r="L25" i="1" s="1"/>
  <c r="H27" i="1"/>
  <c r="I27" i="1"/>
  <c r="J27" i="1" s="1"/>
  <c r="K27" i="1" s="1"/>
  <c r="L27" i="1" s="1"/>
  <c r="H22" i="1"/>
  <c r="I22" i="1"/>
  <c r="J22" i="1" s="1"/>
  <c r="K22" i="1" s="1"/>
  <c r="L22" i="1" s="1"/>
  <c r="H23" i="1"/>
  <c r="I23" i="1"/>
  <c r="J23" i="1" s="1"/>
  <c r="K23" i="1" s="1"/>
  <c r="L23" i="1" s="1"/>
  <c r="H21" i="1"/>
  <c r="I21" i="1"/>
  <c r="J21" i="1" s="1"/>
  <c r="K21" i="1" s="1"/>
  <c r="L21" i="1" s="1"/>
  <c r="H24" i="1"/>
  <c r="I24" i="1"/>
  <c r="J24" i="1" s="1"/>
  <c r="K24" i="1" s="1"/>
  <c r="L24" i="1" s="1"/>
  <c r="H32" i="1"/>
  <c r="I32" i="1"/>
  <c r="J32" i="1" s="1"/>
  <c r="K32" i="1" s="1"/>
  <c r="L32" i="1" s="1"/>
  <c r="H36" i="1"/>
  <c r="I36" i="1"/>
  <c r="J36" i="1" s="1"/>
  <c r="K36" i="1" s="1"/>
  <c r="L36" i="1" s="1"/>
  <c r="H31" i="1"/>
  <c r="I31" i="1"/>
  <c r="J31" i="1" s="1"/>
  <c r="K31" i="1" s="1"/>
  <c r="L31" i="1" s="1"/>
  <c r="H33" i="1"/>
  <c r="I33" i="1"/>
  <c r="J33" i="1" s="1"/>
  <c r="K33" i="1" s="1"/>
  <c r="L33" i="1" s="1"/>
  <c r="H29" i="1"/>
  <c r="I29" i="1"/>
  <c r="J29" i="1" s="1"/>
  <c r="K29" i="1" s="1"/>
  <c r="L29" i="1" s="1"/>
  <c r="H35" i="1"/>
  <c r="I35" i="1"/>
  <c r="J35" i="1" s="1"/>
  <c r="K35" i="1" s="1"/>
  <c r="L35" i="1" s="1"/>
  <c r="H30" i="1"/>
  <c r="I30" i="1"/>
  <c r="J30" i="1" s="1"/>
  <c r="K30" i="1" s="1"/>
  <c r="L30" i="1" s="1"/>
  <c r="H34" i="1"/>
  <c r="I34" i="1"/>
  <c r="J34" i="1" s="1"/>
  <c r="K34" i="1" s="1"/>
  <c r="L34" i="1" s="1"/>
  <c r="M74" i="1" l="1"/>
  <c r="N74" i="1" s="1"/>
  <c r="O74" i="1" s="1"/>
  <c r="P74" i="1" s="1"/>
  <c r="M86" i="1"/>
  <c r="N86" i="1" s="1"/>
  <c r="O86" i="1" s="1"/>
  <c r="P86" i="1" s="1"/>
  <c r="M80" i="1"/>
  <c r="N80" i="1" s="1"/>
  <c r="O80" i="1" s="1"/>
  <c r="P80" i="1" s="1"/>
  <c r="M82" i="1"/>
  <c r="N82" i="1" s="1"/>
  <c r="O82" i="1" s="1"/>
  <c r="P82" i="1" s="1"/>
  <c r="M81" i="1"/>
  <c r="N81" i="1" s="1"/>
  <c r="O81" i="1" s="1"/>
  <c r="P81" i="1" s="1"/>
  <c r="M73" i="1"/>
  <c r="N73" i="1" s="1"/>
  <c r="O73" i="1" s="1"/>
  <c r="P73" i="1" s="1"/>
  <c r="M85" i="1"/>
  <c r="N85" i="1" s="1"/>
  <c r="O85" i="1" s="1"/>
  <c r="P85" i="1" s="1"/>
  <c r="M77" i="1"/>
  <c r="N77" i="1" s="1"/>
  <c r="O77" i="1" s="1"/>
  <c r="P77" i="1" s="1"/>
  <c r="M75" i="1"/>
  <c r="N75" i="1" s="1"/>
  <c r="O75" i="1" s="1"/>
  <c r="P75" i="1" s="1"/>
  <c r="M84" i="1"/>
  <c r="N84" i="1" s="1"/>
  <c r="O84" i="1" s="1"/>
  <c r="P84" i="1" s="1"/>
  <c r="M65" i="1"/>
  <c r="N65" i="1" s="1"/>
  <c r="O65" i="1" s="1"/>
  <c r="P65" i="1" s="1"/>
  <c r="M67" i="1"/>
  <c r="N67" i="1" s="1"/>
  <c r="O67" i="1" s="1"/>
  <c r="P67" i="1" s="1"/>
  <c r="M70" i="1"/>
  <c r="N70" i="1" s="1"/>
  <c r="O70" i="1" s="1"/>
  <c r="P70" i="1" s="1"/>
  <c r="M68" i="1"/>
  <c r="N68" i="1" s="1"/>
  <c r="O68" i="1" s="1"/>
  <c r="P68" i="1" s="1"/>
  <c r="M62" i="1"/>
  <c r="N62" i="1" s="1"/>
  <c r="O62" i="1" s="1"/>
  <c r="P62" i="1" s="1"/>
  <c r="M63" i="1"/>
  <c r="N63" i="1" s="1"/>
  <c r="O63" i="1" s="1"/>
  <c r="P63" i="1" s="1"/>
  <c r="M71" i="1"/>
  <c r="N71" i="1" s="1"/>
  <c r="O71" i="1" s="1"/>
  <c r="P71" i="1" s="1"/>
  <c r="M64" i="1"/>
  <c r="N64" i="1" s="1"/>
  <c r="O64" i="1" s="1"/>
  <c r="P64" i="1" s="1"/>
  <c r="M69" i="1"/>
  <c r="N69" i="1" s="1"/>
  <c r="O69" i="1" s="1"/>
  <c r="P69" i="1" s="1"/>
  <c r="M66" i="1"/>
  <c r="N66" i="1" s="1"/>
  <c r="O66" i="1" s="1"/>
  <c r="P66" i="1" s="1"/>
  <c r="M78" i="1"/>
  <c r="N78" i="1" s="1"/>
  <c r="O78" i="1" s="1"/>
  <c r="P78" i="1" s="1"/>
  <c r="M76" i="1"/>
  <c r="N76" i="1" s="1"/>
  <c r="O76" i="1" s="1"/>
  <c r="P76" i="1" s="1"/>
  <c r="M83" i="1"/>
  <c r="N83" i="1" s="1"/>
  <c r="O83" i="1" s="1"/>
  <c r="P83" i="1" s="1"/>
  <c r="M79" i="1"/>
  <c r="N79" i="1" s="1"/>
  <c r="O79" i="1" s="1"/>
  <c r="P79" i="1" s="1"/>
  <c r="M54" i="1"/>
  <c r="N54" i="1" s="1"/>
  <c r="O54" i="1" s="1"/>
  <c r="P54" i="1" s="1"/>
  <c r="M50" i="1"/>
  <c r="N50" i="1" s="1"/>
  <c r="O50" i="1" s="1"/>
  <c r="P50" i="1" s="1"/>
  <c r="M60" i="1"/>
  <c r="N60" i="1" s="1"/>
  <c r="O60" i="1" s="1"/>
  <c r="P60" i="1" s="1"/>
  <c r="M48" i="1"/>
  <c r="N48" i="1" s="1"/>
  <c r="O48" i="1" s="1"/>
  <c r="P48" i="1" s="1"/>
  <c r="M49" i="1"/>
  <c r="N49" i="1" s="1"/>
  <c r="O49" i="1" s="1"/>
  <c r="P49" i="1" s="1"/>
  <c r="M59" i="1"/>
  <c r="N59" i="1" s="1"/>
  <c r="O59" i="1" s="1"/>
  <c r="P59" i="1" s="1"/>
  <c r="M51" i="1"/>
  <c r="N51" i="1" s="1"/>
  <c r="O51" i="1" s="1"/>
  <c r="P51" i="1" s="1"/>
  <c r="M55" i="1"/>
  <c r="N55" i="1" s="1"/>
  <c r="O55" i="1" s="1"/>
  <c r="P55" i="1" s="1"/>
  <c r="M57" i="1"/>
  <c r="N57" i="1" s="1"/>
  <c r="O57" i="1" s="1"/>
  <c r="P57" i="1" s="1"/>
  <c r="M52" i="1"/>
  <c r="N52" i="1" s="1"/>
  <c r="O52" i="1" s="1"/>
  <c r="P52" i="1" s="1"/>
  <c r="M56" i="1"/>
  <c r="N56" i="1" s="1"/>
  <c r="O56" i="1" s="1"/>
  <c r="P56" i="1" s="1"/>
  <c r="M53" i="1"/>
  <c r="N53" i="1" s="1"/>
  <c r="O53" i="1" s="1"/>
  <c r="P53" i="1" s="1"/>
  <c r="M58" i="1"/>
  <c r="N58" i="1" s="1"/>
  <c r="O58" i="1" s="1"/>
  <c r="P58" i="1" s="1"/>
  <c r="M40" i="1"/>
  <c r="N40" i="1" s="1"/>
  <c r="O40" i="1" s="1"/>
  <c r="P40" i="1" s="1"/>
  <c r="M42" i="1"/>
  <c r="N42" i="1" s="1"/>
  <c r="O42" i="1" s="1"/>
  <c r="P42" i="1" s="1"/>
  <c r="M38" i="1"/>
  <c r="N38" i="1" s="1"/>
  <c r="O38" i="1" s="1"/>
  <c r="P38" i="1" s="1"/>
  <c r="M41" i="1"/>
  <c r="N41" i="1" s="1"/>
  <c r="O41" i="1" s="1"/>
  <c r="P41" i="1" s="1"/>
  <c r="M44" i="1"/>
  <c r="N44" i="1" s="1"/>
  <c r="O44" i="1" s="1"/>
  <c r="P44" i="1" s="1"/>
  <c r="M43" i="1"/>
  <c r="N43" i="1" s="1"/>
  <c r="O43" i="1" s="1"/>
  <c r="P43" i="1" s="1"/>
  <c r="M39" i="1"/>
  <c r="N39" i="1" s="1"/>
  <c r="O39" i="1" s="1"/>
  <c r="P39" i="1" s="1"/>
  <c r="M46" i="1"/>
  <c r="N46" i="1" s="1"/>
  <c r="O46" i="1" s="1"/>
  <c r="P46" i="1" s="1"/>
  <c r="M45" i="1"/>
  <c r="N45" i="1" s="1"/>
  <c r="O45" i="1" s="1"/>
  <c r="P45" i="1" s="1"/>
  <c r="M35" i="1"/>
  <c r="N35" i="1" s="1"/>
  <c r="O35" i="1" s="1"/>
  <c r="P35" i="1" s="1"/>
  <c r="M29" i="1"/>
  <c r="N29" i="1" s="1"/>
  <c r="O29" i="1" s="1"/>
  <c r="P29" i="1" s="1"/>
  <c r="M34" i="1"/>
  <c r="N34" i="1" s="1"/>
  <c r="O34" i="1" s="1"/>
  <c r="P34" i="1" s="1"/>
  <c r="M30" i="1"/>
  <c r="N30" i="1" s="1"/>
  <c r="O30" i="1" s="1"/>
  <c r="P30" i="1" s="1"/>
  <c r="M31" i="1"/>
  <c r="N31" i="1" s="1"/>
  <c r="O31" i="1" s="1"/>
  <c r="P31" i="1" s="1"/>
  <c r="M36" i="1"/>
  <c r="N36" i="1" s="1"/>
  <c r="O36" i="1" s="1"/>
  <c r="P36" i="1" s="1"/>
  <c r="M33" i="1"/>
  <c r="N33" i="1" s="1"/>
  <c r="O33" i="1" s="1"/>
  <c r="P33" i="1" s="1"/>
  <c r="M32" i="1"/>
  <c r="N32" i="1" s="1"/>
  <c r="O32" i="1" s="1"/>
  <c r="P32" i="1" s="1"/>
  <c r="M10" i="1"/>
  <c r="N10" i="1" s="1"/>
  <c r="O10" i="1" s="1"/>
  <c r="P10" i="1" s="1"/>
  <c r="M17" i="1"/>
  <c r="N17" i="1" s="1"/>
  <c r="O17" i="1" s="1"/>
  <c r="P17" i="1" s="1"/>
  <c r="M16" i="1"/>
  <c r="N16" i="1" s="1"/>
  <c r="O16" i="1" s="1"/>
  <c r="P16" i="1" s="1"/>
  <c r="M19" i="1"/>
  <c r="N19" i="1" s="1"/>
  <c r="O19" i="1" s="1"/>
  <c r="P19" i="1" s="1"/>
  <c r="M21" i="1"/>
  <c r="N21" i="1" s="1"/>
  <c r="O21" i="1" s="1"/>
  <c r="P21" i="1" s="1"/>
  <c r="M23" i="1"/>
  <c r="N23" i="1" s="1"/>
  <c r="O23" i="1" s="1"/>
  <c r="P23" i="1" s="1"/>
  <c r="M22" i="1"/>
  <c r="N22" i="1" s="1"/>
  <c r="O22" i="1" s="1"/>
  <c r="P22" i="1" s="1"/>
  <c r="M24" i="1"/>
  <c r="N24" i="1" s="1"/>
  <c r="O24" i="1" s="1"/>
  <c r="P24" i="1" s="1"/>
  <c r="M14" i="1"/>
  <c r="N14" i="1" s="1"/>
  <c r="O14" i="1" s="1"/>
  <c r="P14" i="1" s="1"/>
  <c r="M11" i="1"/>
  <c r="N11" i="1" s="1"/>
  <c r="O11" i="1" s="1"/>
  <c r="P11" i="1" s="1"/>
  <c r="M26" i="1"/>
  <c r="N26" i="1" s="1"/>
  <c r="O26" i="1" s="1"/>
  <c r="P26" i="1" s="1"/>
  <c r="M12" i="1"/>
  <c r="N12" i="1" s="1"/>
  <c r="O12" i="1" s="1"/>
  <c r="P12" i="1" s="1"/>
  <c r="M13" i="1"/>
  <c r="N13" i="1" s="1"/>
  <c r="O13" i="1" s="1"/>
  <c r="P13" i="1" s="1"/>
  <c r="M9" i="1"/>
  <c r="N9" i="1" s="1"/>
  <c r="O9" i="1" s="1"/>
  <c r="P9" i="1" s="1"/>
  <c r="M27" i="1"/>
  <c r="N27" i="1" s="1"/>
  <c r="O27" i="1" s="1"/>
  <c r="P27" i="1" s="1"/>
  <c r="M18" i="1"/>
  <c r="N18" i="1" s="1"/>
  <c r="O18" i="1" s="1"/>
  <c r="P18" i="1" s="1"/>
  <c r="M15" i="1"/>
  <c r="N15" i="1" s="1"/>
  <c r="O15" i="1" s="1"/>
  <c r="P15" i="1" s="1"/>
  <c r="M25" i="1"/>
  <c r="N25" i="1" s="1"/>
  <c r="O25" i="1" s="1"/>
  <c r="P25" i="1" s="1"/>
  <c r="Q85" i="1" l="1"/>
  <c r="R85" i="1" s="1"/>
  <c r="S85" i="1" s="1"/>
  <c r="Q65" i="1"/>
  <c r="R65" i="1" s="1"/>
  <c r="S65" i="1" s="1"/>
  <c r="Q84" i="1"/>
  <c r="R84" i="1" s="1"/>
  <c r="S84" i="1" s="1"/>
  <c r="Q77" i="1"/>
  <c r="R77" i="1" s="1"/>
  <c r="S77" i="1" s="1"/>
  <c r="Q86" i="1"/>
  <c r="R86" i="1" s="1"/>
  <c r="S86" i="1" s="1"/>
  <c r="Q78" i="1"/>
  <c r="R78" i="1" s="1"/>
  <c r="S78" i="1" s="1"/>
  <c r="Q69" i="1"/>
  <c r="R69" i="1" s="1"/>
  <c r="S69" i="1" s="1"/>
  <c r="Q83" i="1"/>
  <c r="R83" i="1" s="1"/>
  <c r="S83" i="1" s="1"/>
  <c r="Q62" i="1"/>
  <c r="R62" i="1" s="1"/>
  <c r="S62" i="1" s="1"/>
  <c r="Q70" i="1"/>
  <c r="R70" i="1" s="1"/>
  <c r="S70" i="1" s="1"/>
  <c r="Q67" i="1"/>
  <c r="R67" i="1" s="1"/>
  <c r="S67" i="1" s="1"/>
  <c r="Q80" i="1"/>
  <c r="R80" i="1" s="1"/>
  <c r="S80" i="1" s="1"/>
  <c r="Q79" i="1"/>
  <c r="R79" i="1" s="1"/>
  <c r="S79" i="1" s="1"/>
  <c r="Q63" i="1"/>
  <c r="R63" i="1" s="1"/>
  <c r="S63" i="1" s="1"/>
  <c r="Q68" i="1"/>
  <c r="R68" i="1" s="1"/>
  <c r="S68" i="1" s="1"/>
  <c r="Q82" i="1"/>
  <c r="R82" i="1" s="1"/>
  <c r="S82" i="1" s="1"/>
  <c r="Q81" i="1"/>
  <c r="R81" i="1" s="1"/>
  <c r="S81" i="1" s="1"/>
  <c r="Q74" i="1"/>
  <c r="R74" i="1" s="1"/>
  <c r="S74" i="1" s="1"/>
  <c r="Q75" i="1"/>
  <c r="R75" i="1" s="1"/>
  <c r="S75" i="1" s="1"/>
  <c r="Q76" i="1"/>
  <c r="R76" i="1" s="1"/>
  <c r="S76" i="1" s="1"/>
  <c r="Q64" i="1"/>
  <c r="R64" i="1" s="1"/>
  <c r="S64" i="1" s="1"/>
  <c r="Q66" i="1"/>
  <c r="R66" i="1" s="1"/>
  <c r="S66" i="1" s="1"/>
  <c r="Q71" i="1"/>
  <c r="R71" i="1" s="1"/>
  <c r="S71" i="1" s="1"/>
  <c r="Q73" i="1"/>
  <c r="R73" i="1" s="1"/>
  <c r="S73" i="1" s="1"/>
  <c r="Q45" i="1"/>
  <c r="R45" i="1" s="1"/>
  <c r="S45" i="1" s="1"/>
  <c r="Q52" i="1"/>
  <c r="R52" i="1" s="1"/>
  <c r="S52" i="1" s="1"/>
  <c r="Q55" i="1"/>
  <c r="R55" i="1" s="1"/>
  <c r="S55" i="1" s="1"/>
  <c r="Q41" i="1"/>
  <c r="R41" i="1" s="1"/>
  <c r="S41" i="1" s="1"/>
  <c r="Q51" i="1"/>
  <c r="R51" i="1" s="1"/>
  <c r="S51" i="1" s="1"/>
  <c r="Q56" i="1"/>
  <c r="R56" i="1" s="1"/>
  <c r="S56" i="1" s="1"/>
  <c r="Q59" i="1"/>
  <c r="R59" i="1" s="1"/>
  <c r="S59" i="1" s="1"/>
  <c r="Q60" i="1"/>
  <c r="R60" i="1" s="1"/>
  <c r="S60" i="1" s="1"/>
  <c r="Q43" i="1"/>
  <c r="R43" i="1" s="1"/>
  <c r="S43" i="1" s="1"/>
  <c r="Q44" i="1"/>
  <c r="R44" i="1" s="1"/>
  <c r="S44" i="1" s="1"/>
  <c r="Q53" i="1"/>
  <c r="R53" i="1" s="1"/>
  <c r="S53" i="1" s="1"/>
  <c r="Q42" i="1"/>
  <c r="R42" i="1" s="1"/>
  <c r="S42" i="1" s="1"/>
  <c r="Q46" i="1"/>
  <c r="R46" i="1" s="1"/>
  <c r="S46" i="1" s="1"/>
  <c r="Q57" i="1"/>
  <c r="R57" i="1" s="1"/>
  <c r="S57" i="1" s="1"/>
  <c r="Q39" i="1"/>
  <c r="R39" i="1" s="1"/>
  <c r="S39" i="1" s="1"/>
  <c r="Q38" i="1"/>
  <c r="R38" i="1" s="1"/>
  <c r="S38" i="1" s="1"/>
  <c r="Q50" i="1"/>
  <c r="R50" i="1" s="1"/>
  <c r="S50" i="1" s="1"/>
  <c r="Q49" i="1"/>
  <c r="R49" i="1" s="1"/>
  <c r="S49" i="1" s="1"/>
  <c r="Q54" i="1"/>
  <c r="R54" i="1" s="1"/>
  <c r="S54" i="1" s="1"/>
  <c r="Q58" i="1"/>
  <c r="R58" i="1" s="1"/>
  <c r="S58" i="1" s="1"/>
  <c r="Q40" i="1"/>
  <c r="R40" i="1" s="1"/>
  <c r="S40" i="1" s="1"/>
  <c r="Q48" i="1"/>
  <c r="R48" i="1" s="1"/>
  <c r="S48" i="1" s="1"/>
  <c r="Q29" i="1"/>
  <c r="R29" i="1" s="1"/>
  <c r="S29" i="1" s="1"/>
  <c r="Q34" i="1"/>
  <c r="R34" i="1" s="1"/>
  <c r="S34" i="1" s="1"/>
  <c r="Q30" i="1"/>
  <c r="R30" i="1" s="1"/>
  <c r="S30" i="1" s="1"/>
  <c r="Q35" i="1"/>
  <c r="R35" i="1" s="1"/>
  <c r="S35" i="1" s="1"/>
  <c r="Q31" i="1"/>
  <c r="R31" i="1" s="1"/>
  <c r="S31" i="1" s="1"/>
  <c r="Q36" i="1"/>
  <c r="R36" i="1" s="1"/>
  <c r="S36" i="1" s="1"/>
  <c r="Q33" i="1"/>
  <c r="R33" i="1" s="1"/>
  <c r="S33" i="1" s="1"/>
  <c r="Q22" i="1"/>
  <c r="R22" i="1" s="1"/>
  <c r="S22" i="1" s="1"/>
  <c r="Q18" i="1"/>
  <c r="R18" i="1" s="1"/>
  <c r="S18" i="1" s="1"/>
  <c r="Q14" i="1"/>
  <c r="R14" i="1" s="1"/>
  <c r="S14" i="1" s="1"/>
  <c r="Q21" i="1"/>
  <c r="R21" i="1" s="1"/>
  <c r="S21" i="1" s="1"/>
  <c r="Q27" i="1"/>
  <c r="R27" i="1" s="1"/>
  <c r="S27" i="1" s="1"/>
  <c r="Q23" i="1"/>
  <c r="R23" i="1" s="1"/>
  <c r="S23" i="1" s="1"/>
  <c r="Q10" i="1"/>
  <c r="R10" i="1" s="1"/>
  <c r="S10" i="1" s="1"/>
  <c r="Q13" i="1"/>
  <c r="R13" i="1" s="1"/>
  <c r="S13" i="1" s="1"/>
  <c r="Q25" i="1"/>
  <c r="R25" i="1" s="1"/>
  <c r="S25" i="1" s="1"/>
  <c r="Q32" i="1"/>
  <c r="R32" i="1" s="1"/>
  <c r="S32" i="1" s="1"/>
  <c r="Q11" i="1"/>
  <c r="R11" i="1" s="1"/>
  <c r="S11" i="1" s="1"/>
  <c r="Q26" i="1"/>
  <c r="R26" i="1" s="1"/>
  <c r="S26" i="1" s="1"/>
  <c r="Q19" i="1"/>
  <c r="R19" i="1" s="1"/>
  <c r="S19" i="1" s="1"/>
  <c r="Q12" i="1"/>
  <c r="R12" i="1" s="1"/>
  <c r="S12" i="1" s="1"/>
  <c r="Q17" i="1"/>
  <c r="R17" i="1" s="1"/>
  <c r="S17" i="1" s="1"/>
  <c r="Q24" i="1"/>
  <c r="R24" i="1" s="1"/>
  <c r="S24" i="1" s="1"/>
  <c r="Q16" i="1"/>
  <c r="R16" i="1" s="1"/>
  <c r="S16" i="1" s="1"/>
  <c r="Q15" i="1"/>
  <c r="R15" i="1" s="1"/>
  <c r="S15" i="1" s="1"/>
  <c r="Q9" i="1"/>
  <c r="R9" i="1" s="1"/>
  <c r="S9" i="1" s="1"/>
</calcChain>
</file>

<file path=xl/sharedStrings.xml><?xml version="1.0" encoding="utf-8"?>
<sst xmlns="http://schemas.openxmlformats.org/spreadsheetml/2006/main" count="163" uniqueCount="92">
  <si>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</si>
  <si>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</si>
  <si>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</si>
  <si>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</si>
  <si>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</si>
  <si>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</si>
  <si>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</si>
  <si>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</si>
  <si>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</si>
  <si>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</si>
  <si>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</si>
  <si>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</si>
  <si>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</si>
  <si>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</si>
  <si>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</si>
  <si>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</si>
  <si>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</si>
  <si>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</si>
  <si>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</si>
  <si>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 xml:space="preserve">Shinshinto          </t>
  </si>
  <si>
    <t>Eagle Farm</t>
  </si>
  <si>
    <t xml:space="preserve">Schmoozer           </t>
  </si>
  <si>
    <t xml:space="preserve">Canny Be Better     </t>
  </si>
  <si>
    <t xml:space="preserve">Drammatica          </t>
  </si>
  <si>
    <t xml:space="preserve">Ramoka              </t>
  </si>
  <si>
    <t xml:space="preserve">Valentina Express   </t>
  </si>
  <si>
    <t xml:space="preserve">Dubai Dee           </t>
  </si>
  <si>
    <t xml:space="preserve">La Femme De Forte   </t>
  </si>
  <si>
    <t xml:space="preserve">Capital Girl        </t>
  </si>
  <si>
    <t xml:space="preserve">Sharp And Hot       </t>
  </si>
  <si>
    <t xml:space="preserve">Sibylla             </t>
  </si>
  <si>
    <t xml:space="preserve">Secret Cash         </t>
  </si>
  <si>
    <t xml:space="preserve">Checkers            </t>
  </si>
  <si>
    <t xml:space="preserve">Fleetwood Maca      </t>
  </si>
  <si>
    <t xml:space="preserve">Irish Playboy       </t>
  </si>
  <si>
    <t xml:space="preserve">Wuddacuddashudda    </t>
  </si>
  <si>
    <t xml:space="preserve">Imposing Brook      </t>
  </si>
  <si>
    <t xml:space="preserve">Pretty Devine       </t>
  </si>
  <si>
    <t xml:space="preserve">Whoshotthemagician  </t>
  </si>
  <si>
    <t xml:space="preserve">Wilmot Pass         </t>
  </si>
  <si>
    <t xml:space="preserve">Kings Express       </t>
  </si>
  <si>
    <t xml:space="preserve">Blood Thunder       </t>
  </si>
  <si>
    <t xml:space="preserve">Royal Nicci         </t>
  </si>
  <si>
    <t xml:space="preserve">San Antonio         </t>
  </si>
  <si>
    <t xml:space="preserve">Sip It Slow         </t>
  </si>
  <si>
    <t xml:space="preserve">Roll Up             </t>
  </si>
  <si>
    <t xml:space="preserve">Bentley Magic       </t>
  </si>
  <si>
    <t xml:space="preserve">Our Rebel           </t>
  </si>
  <si>
    <t xml:space="preserve">Platini             </t>
  </si>
  <si>
    <t xml:space="preserve">Siennas Choice      </t>
  </si>
  <si>
    <t xml:space="preserve">Too Much Class      </t>
  </si>
  <si>
    <t xml:space="preserve">Noble Cat           </t>
  </si>
  <si>
    <t xml:space="preserve">Carneros            </t>
  </si>
  <si>
    <t xml:space="preserve">Roller Coaster      </t>
  </si>
  <si>
    <t xml:space="preserve">Villaden            </t>
  </si>
  <si>
    <t xml:space="preserve">Bad Education       </t>
  </si>
  <si>
    <t xml:space="preserve">Grenadiers          </t>
  </si>
  <si>
    <t xml:space="preserve">Immoral             </t>
  </si>
  <si>
    <t xml:space="preserve">Quiz Show           </t>
  </si>
  <si>
    <t xml:space="preserve">Script Writer       </t>
  </si>
  <si>
    <t xml:space="preserve">Spicy Sonic         </t>
  </si>
  <si>
    <t xml:space="preserve">Euromantic          </t>
  </si>
  <si>
    <t xml:space="preserve">Kasear              </t>
  </si>
  <si>
    <t xml:space="preserve">Omiss Behaving      </t>
  </si>
  <si>
    <t xml:space="preserve">Secret Note         </t>
  </si>
  <si>
    <t xml:space="preserve">Zou Zouamore        </t>
  </si>
  <si>
    <t xml:space="preserve">Larrikin Rogue      </t>
  </si>
  <si>
    <t xml:space="preserve">Greensleeves        </t>
  </si>
  <si>
    <t xml:space="preserve">Geo                 </t>
  </si>
  <si>
    <t xml:space="preserve">Harlequin Field     </t>
  </si>
  <si>
    <t xml:space="preserve">Joy Too All         </t>
  </si>
  <si>
    <t xml:space="preserve">Wolf Moon           </t>
  </si>
  <si>
    <t xml:space="preserve">The Tyler           </t>
  </si>
  <si>
    <t xml:space="preserve">Confusion           </t>
  </si>
  <si>
    <t xml:space="preserve">Hallowed Girl       </t>
  </si>
  <si>
    <t xml:space="preserve">Air Marshal         </t>
  </si>
  <si>
    <t xml:space="preserve">Siennas Award       </t>
  </si>
  <si>
    <t xml:space="preserve">Hopeful Star        </t>
  </si>
  <si>
    <t xml:space="preserve">Holstein            </t>
  </si>
  <si>
    <t xml:space="preserve">Military Gambler    </t>
  </si>
  <si>
    <t xml:space="preserve">Exalted Crown       </t>
  </si>
  <si>
    <t xml:space="preserve">Hussons Revenge     </t>
  </si>
  <si>
    <t xml:space="preserve">Elected             </t>
  </si>
  <si>
    <t xml:space="preserve">Mr Dudwey           </t>
  </si>
  <si>
    <t xml:space="preserve">Bellissimi Amici    </t>
  </si>
  <si>
    <t xml:space="preserve">Big Short           </t>
  </si>
  <si>
    <t xml:space="preserve">Jeehaan             </t>
  </si>
  <si>
    <t xml:space="preserve">Very Intoxicating   </t>
  </si>
  <si>
    <t xml:space="preserve">Stoinka             </t>
  </si>
  <si>
    <t xml:space="preserve">Ben Hur             </t>
  </si>
  <si>
    <t xml:space="preserve">Asserting           </t>
  </si>
  <si>
    <t xml:space="preserve">Boudicas Gift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</si>
</sst>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45720</xdr:colOff>
      <xdr:row>6</xdr:row>
      <xdr:rowOff>87089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AF66B9-09B3-A040-5CE3-3C5B46CD2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30440" cy="1184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8:S86"/>
  <sheetViews>
    <sheetView tabSelected="1" topLeftCell="B1" zoomScaleNormal="100" workbookViewId="0">
      <pane ySplit="8" topLeftCell="A9" activePane="bottomLeft" state="frozen"/>
      <selection activeCell="B1" sqref="B1"/>
      <selection pane="bottomLeft" activeCell="F17" sqref="F17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24.21875" style="9" bestFit="1" customWidth="1"/>
    <col min="4" max="4" width="6.44140625" style="9" bestFit="1" customWidth="1"/>
    <col min="5" max="5" width="6.33203125" style="9" bestFit="1" customWidth="1"/>
    <col min="6" max="6" width="25.44140625" style="9" bestFit="1" customWidth="1"/>
    <col min="7" max="7" width="13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8" spans="1:19" s="4" customFormat="1" x14ac:dyDescent="0.3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3" t="s">
        <v>13</v>
      </c>
      <c r="O8" s="2" t="s">
        <v>14</v>
      </c>
      <c r="P8" s="2" t="s">
        <v>15</v>
      </c>
      <c r="Q8" s="2" t="s">
        <v>16</v>
      </c>
      <c r="R8" s="2" t="s">
        <v>17</v>
      </c>
      <c r="S8" s="1" t="s">
        <v>18</v>
      </c>
    </row>
    <row r="9" spans="1:19" x14ac:dyDescent="0.3">
      <c r="A9" s="1">
        <v>3</v>
      </c>
      <c r="B9" s="5">
        <v>0.57152777777777775</v>
      </c>
      <c r="C9" s="1" t="s">
        <v>20</v>
      </c>
      <c r="D9" s="1">
        <v>1</v>
      </c>
      <c r="E9" s="1">
        <v>5</v>
      </c>
      <c r="F9" s="1" t="s">
        <v>25</v>
      </c>
      <c r="G9" s="1">
        <v>67.98</v>
      </c>
      <c r="H9" s="1">
        <f>1+COUNTIFS(A:A,A9,G:G,"&gt;"&amp;G9)</f>
        <v>1</v>
      </c>
      <c r="I9" s="2">
        <f>AVERAGEIF(A:A,A9,G:G)</f>
        <v>50.582727272727283</v>
      </c>
      <c r="J9" s="2">
        <f t="shared" ref="J9:J27" si="0">G9-I9</f>
        <v>17.397272727272721</v>
      </c>
      <c r="K9" s="2">
        <f t="shared" ref="K9:K27" si="1">90+J9</f>
        <v>107.39727272727272</v>
      </c>
      <c r="L9" s="2">
        <f t="shared" ref="L9:L27" si="2">EXP(0.06*K9)</f>
        <v>628.81453960953058</v>
      </c>
      <c r="M9" s="2">
        <f>SUMIF(A:A,A9,L:L)</f>
        <v>2893.2940657595436</v>
      </c>
      <c r="N9" s="3">
        <f t="shared" ref="N9:N27" si="3">L9/M9</f>
        <v>0.21733516376754985</v>
      </c>
      <c r="O9" s="6">
        <f t="shared" ref="O9:O27" si="4">1/N9</f>
        <v>4.6011882415380647</v>
      </c>
      <c r="P9" s="3">
        <f t="shared" ref="P9:P27" si="5">IF(O9&gt;21,"",N9)</f>
        <v>0.21733516376754985</v>
      </c>
      <c r="Q9" s="3">
        <f>IF(ISNUMBER(P9),SUMIF(A:A,A9,P:P),"")</f>
        <v>0.93509878888768028</v>
      </c>
      <c r="R9" s="3">
        <f t="shared" ref="R9:R27" si="6">IFERROR(P9*(1/Q9),"")</f>
        <v>0.23241946877727712</v>
      </c>
      <c r="S9" s="7">
        <f t="shared" ref="S9:S27" si="7">IFERROR(1/R9,"")</f>
        <v>4.3025655521064792</v>
      </c>
    </row>
    <row r="10" spans="1:19" x14ac:dyDescent="0.3">
      <c r="A10" s="1">
        <v>3</v>
      </c>
      <c r="B10" s="5">
        <v>0.57152777777777775</v>
      </c>
      <c r="C10" s="1" t="s">
        <v>20</v>
      </c>
      <c r="D10" s="1">
        <v>1</v>
      </c>
      <c r="E10" s="1">
        <v>3</v>
      </c>
      <c r="F10" s="1" t="s">
        <v>23</v>
      </c>
      <c r="G10" s="1">
        <v>62.54</v>
      </c>
      <c r="H10" s="1">
        <f>1+COUNTIFS(A:A,A10,G:G,"&gt;"&amp;G10)</f>
        <v>2</v>
      </c>
      <c r="I10" s="2">
        <f>AVERAGEIF(A:A,A10,G:G)</f>
        <v>50.582727272727283</v>
      </c>
      <c r="J10" s="2">
        <f t="shared" si="0"/>
        <v>11.957272727272716</v>
      </c>
      <c r="K10" s="2">
        <f t="shared" si="1"/>
        <v>101.95727272727271</v>
      </c>
      <c r="L10" s="2">
        <f t="shared" si="2"/>
        <v>453.70008028968283</v>
      </c>
      <c r="M10" s="2">
        <f>SUMIF(A:A,A10,L:L)</f>
        <v>2893.2940657595436</v>
      </c>
      <c r="N10" s="3">
        <f t="shared" si="3"/>
        <v>0.15681091170751013</v>
      </c>
      <c r="O10" s="6">
        <f t="shared" si="4"/>
        <v>6.3771072376980964</v>
      </c>
      <c r="P10" s="3">
        <f t="shared" si="5"/>
        <v>0.15681091170751013</v>
      </c>
      <c r="Q10" s="3">
        <f>IF(ISNUMBER(P10),SUMIF(A:A,A10,P:P),"")</f>
        <v>0.93509878888768028</v>
      </c>
      <c r="R10" s="3">
        <f t="shared" si="6"/>
        <v>0.16769448701140979</v>
      </c>
      <c r="S10" s="7">
        <f t="shared" si="7"/>
        <v>5.96322525457835</v>
      </c>
    </row>
    <row r="11" spans="1:19" x14ac:dyDescent="0.3">
      <c r="A11" s="1">
        <v>3</v>
      </c>
      <c r="B11" s="5">
        <v>0.57152777777777775</v>
      </c>
      <c r="C11" s="1" t="s">
        <v>20</v>
      </c>
      <c r="D11" s="1">
        <v>1</v>
      </c>
      <c r="E11" s="1">
        <v>13</v>
      </c>
      <c r="F11" s="1" t="s">
        <v>30</v>
      </c>
      <c r="G11" s="1">
        <v>57.46</v>
      </c>
      <c r="H11" s="1">
        <f>1+COUNTIFS(A:A,A11,G:G,"&gt;"&amp;G11)</f>
        <v>3</v>
      </c>
      <c r="I11" s="2">
        <f>AVERAGEIF(A:A,A11,G:G)</f>
        <v>50.582727272727283</v>
      </c>
      <c r="J11" s="2">
        <f t="shared" si="0"/>
        <v>6.8772727272727181</v>
      </c>
      <c r="K11" s="2">
        <f t="shared" si="1"/>
        <v>96.877272727272725</v>
      </c>
      <c r="L11" s="2">
        <f t="shared" si="2"/>
        <v>334.49982742081727</v>
      </c>
      <c r="M11" s="2">
        <f>SUMIF(A:A,A11,L:L)</f>
        <v>2893.2940657595436</v>
      </c>
      <c r="N11" s="3">
        <f t="shared" si="3"/>
        <v>0.1156121084888773</v>
      </c>
      <c r="O11" s="6">
        <f t="shared" si="4"/>
        <v>8.6496130299034117</v>
      </c>
      <c r="P11" s="3">
        <f t="shared" si="5"/>
        <v>0.1156121084888773</v>
      </c>
      <c r="Q11" s="3">
        <f>IF(ISNUMBER(P11),SUMIF(A:A,A11,P:P),"")</f>
        <v>0.93509878888768028</v>
      </c>
      <c r="R11" s="3">
        <f t="shared" si="6"/>
        <v>0.12363625091034536</v>
      </c>
      <c r="S11" s="7">
        <f t="shared" si="7"/>
        <v>8.0882426686097801</v>
      </c>
    </row>
    <row r="12" spans="1:19" x14ac:dyDescent="0.3">
      <c r="A12" s="1">
        <v>3</v>
      </c>
      <c r="B12" s="5">
        <v>0.57152777777777775</v>
      </c>
      <c r="C12" s="1" t="s">
        <v>20</v>
      </c>
      <c r="D12" s="1">
        <v>1</v>
      </c>
      <c r="E12" s="1">
        <v>6</v>
      </c>
      <c r="F12" s="1" t="s">
        <v>26</v>
      </c>
      <c r="G12" s="1">
        <v>55.74</v>
      </c>
      <c r="H12" s="1">
        <f>1+COUNTIFS(A:A,A12,G:G,"&gt;"&amp;G12)</f>
        <v>4</v>
      </c>
      <c r="I12" s="2">
        <f>AVERAGEIF(A:A,A12,G:G)</f>
        <v>50.582727272727283</v>
      </c>
      <c r="J12" s="2">
        <f t="shared" si="0"/>
        <v>5.1572727272727192</v>
      </c>
      <c r="K12" s="2">
        <f t="shared" si="1"/>
        <v>95.157272727272726</v>
      </c>
      <c r="L12" s="2">
        <f t="shared" si="2"/>
        <v>301.70097071266719</v>
      </c>
      <c r="M12" s="2">
        <f>SUMIF(A:A,A12,L:L)</f>
        <v>2893.2940657595436</v>
      </c>
      <c r="N12" s="3">
        <f t="shared" si="3"/>
        <v>0.10427594425437881</v>
      </c>
      <c r="O12" s="6">
        <f t="shared" si="4"/>
        <v>9.5899395316001428</v>
      </c>
      <c r="P12" s="3">
        <f t="shared" si="5"/>
        <v>0.10427594425437881</v>
      </c>
      <c r="Q12" s="3">
        <f>IF(ISNUMBER(P12),SUMIF(A:A,A12,P:P),"")</f>
        <v>0.93509878888768028</v>
      </c>
      <c r="R12" s="3">
        <f t="shared" si="6"/>
        <v>0.11151329195754518</v>
      </c>
      <c r="S12" s="7">
        <f t="shared" si="7"/>
        <v>8.9675408415053806</v>
      </c>
    </row>
    <row r="13" spans="1:19" x14ac:dyDescent="0.3">
      <c r="A13" s="1">
        <v>3</v>
      </c>
      <c r="B13" s="5">
        <v>0.57152777777777775</v>
      </c>
      <c r="C13" s="1" t="s">
        <v>20</v>
      </c>
      <c r="D13" s="1">
        <v>1</v>
      </c>
      <c r="E13" s="1">
        <v>9</v>
      </c>
      <c r="F13" s="1" t="s">
        <v>27</v>
      </c>
      <c r="G13" s="1">
        <v>51.04</v>
      </c>
      <c r="H13" s="1">
        <f>1+COUNTIFS(A:A,A13,G:G,"&gt;"&amp;G13)</f>
        <v>5</v>
      </c>
      <c r="I13" s="2">
        <f>AVERAGEIF(A:A,A13,G:G)</f>
        <v>50.582727272727283</v>
      </c>
      <c r="J13" s="2">
        <f t="shared" si="0"/>
        <v>0.45727272727271639</v>
      </c>
      <c r="K13" s="2">
        <f t="shared" si="1"/>
        <v>90.457272727272709</v>
      </c>
      <c r="L13" s="2">
        <f t="shared" si="2"/>
        <v>227.56510280665282</v>
      </c>
      <c r="M13" s="2">
        <f>SUMIF(A:A,A13,L:L)</f>
        <v>2893.2940657595436</v>
      </c>
      <c r="N13" s="3">
        <f t="shared" si="3"/>
        <v>7.8652600680917215E-2</v>
      </c>
      <c r="O13" s="6">
        <f t="shared" si="4"/>
        <v>12.714137756955584</v>
      </c>
      <c r="P13" s="3">
        <f t="shared" si="5"/>
        <v>7.8652600680917215E-2</v>
      </c>
      <c r="Q13" s="3">
        <f>IF(ISNUMBER(P13),SUMIF(A:A,A13,P:P),"")</f>
        <v>0.93509878888768028</v>
      </c>
      <c r="R13" s="3">
        <f t="shared" si="6"/>
        <v>8.4111541599231607E-2</v>
      </c>
      <c r="S13" s="7">
        <f t="shared" si="7"/>
        <v>11.888974818280294</v>
      </c>
    </row>
    <row r="14" spans="1:19" x14ac:dyDescent="0.3">
      <c r="A14" s="1">
        <v>3</v>
      </c>
      <c r="B14" s="5">
        <v>0.57152777777777775</v>
      </c>
      <c r="C14" s="1" t="s">
        <v>20</v>
      </c>
      <c r="D14" s="1">
        <v>1</v>
      </c>
      <c r="E14" s="1">
        <v>10</v>
      </c>
      <c r="F14" s="1" t="s">
        <v>28</v>
      </c>
      <c r="G14" s="1">
        <v>48.45</v>
      </c>
      <c r="H14" s="1">
        <f>1+COUNTIFS(A:A,A14,G:G,"&gt;"&amp;G14)</f>
        <v>6</v>
      </c>
      <c r="I14" s="2">
        <f>AVERAGEIF(A:A,A14,G:G)</f>
        <v>50.582727272727283</v>
      </c>
      <c r="J14" s="2">
        <f t="shared" si="0"/>
        <v>-2.1327272727272799</v>
      </c>
      <c r="K14" s="2">
        <f t="shared" si="1"/>
        <v>87.86727272727272</v>
      </c>
      <c r="L14" s="2">
        <f t="shared" si="2"/>
        <v>194.81226741521078</v>
      </c>
      <c r="M14" s="2">
        <f>SUMIF(A:A,A14,L:L)</f>
        <v>2893.2940657595436</v>
      </c>
      <c r="N14" s="3">
        <f t="shared" si="3"/>
        <v>6.7332342647330914E-2</v>
      </c>
      <c r="O14" s="6">
        <f t="shared" si="4"/>
        <v>14.851703663984138</v>
      </c>
      <c r="P14" s="3">
        <f t="shared" si="5"/>
        <v>6.7332342647330914E-2</v>
      </c>
      <c r="Q14" s="3">
        <f>IF(ISNUMBER(P14),SUMIF(A:A,A14,P:P),"")</f>
        <v>0.93509878888768028</v>
      </c>
      <c r="R14" s="3">
        <f t="shared" si="6"/>
        <v>7.2005592828779247E-2</v>
      </c>
      <c r="S14" s="7">
        <f t="shared" si="7"/>
        <v>13.887810109110292</v>
      </c>
    </row>
    <row r="15" spans="1:19" x14ac:dyDescent="0.3">
      <c r="A15" s="1">
        <v>3</v>
      </c>
      <c r="B15" s="5">
        <v>0.57152777777777775</v>
      </c>
      <c r="C15" s="1" t="s">
        <v>20</v>
      </c>
      <c r="D15" s="1">
        <v>1</v>
      </c>
      <c r="E15" s="1">
        <v>14</v>
      </c>
      <c r="F15" s="1" t="s">
        <v>31</v>
      </c>
      <c r="G15" s="1">
        <v>48.43</v>
      </c>
      <c r="H15" s="1">
        <f>1+COUNTIFS(A:A,A15,G:G,"&gt;"&amp;G15)</f>
        <v>7</v>
      </c>
      <c r="I15" s="2">
        <f>AVERAGEIF(A:A,A15,G:G)</f>
        <v>50.582727272727283</v>
      </c>
      <c r="J15" s="2">
        <f t="shared" si="0"/>
        <v>-2.152727272727283</v>
      </c>
      <c r="K15" s="2">
        <f t="shared" si="1"/>
        <v>87.847272727272724</v>
      </c>
      <c r="L15" s="2">
        <f t="shared" si="2"/>
        <v>194.57863290305599</v>
      </c>
      <c r="M15" s="2">
        <f>SUMIF(A:A,A15,L:L)</f>
        <v>2893.2940657595436</v>
      </c>
      <c r="N15" s="3">
        <f t="shared" si="3"/>
        <v>6.7251592296054943E-2</v>
      </c>
      <c r="O15" s="6">
        <f t="shared" si="4"/>
        <v>14.869536405886127</v>
      </c>
      <c r="P15" s="3">
        <f t="shared" si="5"/>
        <v>6.7251592296054943E-2</v>
      </c>
      <c r="Q15" s="3">
        <f>IF(ISNUMBER(P15),SUMIF(A:A,A15,P:P),"")</f>
        <v>0.93509878888768028</v>
      </c>
      <c r="R15" s="3">
        <f t="shared" si="6"/>
        <v>7.1919237940680183E-2</v>
      </c>
      <c r="S15" s="7">
        <f t="shared" si="7"/>
        <v>13.904485484465388</v>
      </c>
    </row>
    <row r="16" spans="1:19" x14ac:dyDescent="0.3">
      <c r="A16" s="1">
        <v>3</v>
      </c>
      <c r="B16" s="5">
        <v>0.57152777777777775</v>
      </c>
      <c r="C16" s="1" t="s">
        <v>20</v>
      </c>
      <c r="D16" s="1">
        <v>1</v>
      </c>
      <c r="E16" s="1">
        <v>1</v>
      </c>
      <c r="F16" s="1" t="s">
        <v>21</v>
      </c>
      <c r="G16" s="1">
        <v>48.31</v>
      </c>
      <c r="H16" s="1">
        <f>1+COUNTIFS(A:A,A16,G:G,"&gt;"&amp;G16)</f>
        <v>8</v>
      </c>
      <c r="I16" s="2">
        <f>AVERAGEIF(A:A,A16,G:G)</f>
        <v>50.582727272727283</v>
      </c>
      <c r="J16" s="2">
        <f t="shared" si="0"/>
        <v>-2.2727272727272805</v>
      </c>
      <c r="K16" s="2">
        <f t="shared" si="1"/>
        <v>87.72727272727272</v>
      </c>
      <c r="L16" s="2">
        <f t="shared" si="2"/>
        <v>193.18269814172771</v>
      </c>
      <c r="M16" s="2">
        <f>SUMIF(A:A,A16,L:L)</f>
        <v>2893.2940657595436</v>
      </c>
      <c r="N16" s="3">
        <f t="shared" si="3"/>
        <v>6.6769119816728228E-2</v>
      </c>
      <c r="O16" s="6">
        <f t="shared" si="4"/>
        <v>14.976983413063678</v>
      </c>
      <c r="P16" s="3">
        <f t="shared" si="5"/>
        <v>6.6769119816728228E-2</v>
      </c>
      <c r="Q16" s="3">
        <f>IF(ISNUMBER(P16),SUMIF(A:A,A16,P:P),"")</f>
        <v>0.93509878888768028</v>
      </c>
      <c r="R16" s="3">
        <f t="shared" si="6"/>
        <v>7.1403279108244275E-2</v>
      </c>
      <c r="S16" s="7">
        <f t="shared" si="7"/>
        <v>14.004959050746722</v>
      </c>
    </row>
    <row r="17" spans="1:19" x14ac:dyDescent="0.3">
      <c r="A17" s="1">
        <v>3</v>
      </c>
      <c r="B17" s="5">
        <v>0.57152777777777775</v>
      </c>
      <c r="C17" s="1" t="s">
        <v>20</v>
      </c>
      <c r="D17" s="1">
        <v>1</v>
      </c>
      <c r="E17" s="1">
        <v>2</v>
      </c>
      <c r="F17" s="1" t="s">
        <v>22</v>
      </c>
      <c r="G17" s="1">
        <v>46.82</v>
      </c>
      <c r="H17" s="1">
        <f>1+COUNTIFS(A:A,A17,G:G,"&gt;"&amp;G17)</f>
        <v>9</v>
      </c>
      <c r="I17" s="2">
        <f>AVERAGEIF(A:A,A17,G:G)</f>
        <v>50.582727272727283</v>
      </c>
      <c r="J17" s="2">
        <f t="shared" si="0"/>
        <v>-3.7627272727272825</v>
      </c>
      <c r="K17" s="2">
        <f t="shared" si="1"/>
        <v>86.23727272727271</v>
      </c>
      <c r="L17" s="2">
        <f t="shared" si="2"/>
        <v>176.66165748831654</v>
      </c>
      <c r="M17" s="2">
        <f>SUMIF(A:A,A17,L:L)</f>
        <v>2893.2940657595436</v>
      </c>
      <c r="N17" s="3">
        <f t="shared" si="3"/>
        <v>6.1059005228332901E-2</v>
      </c>
      <c r="O17" s="6">
        <f t="shared" si="4"/>
        <v>16.377600589142503</v>
      </c>
      <c r="P17" s="3">
        <f t="shared" si="5"/>
        <v>6.1059005228332901E-2</v>
      </c>
      <c r="Q17" s="3">
        <f>IF(ISNUMBER(P17),SUMIF(A:A,A17,P:P),"")</f>
        <v>0.93509878888768028</v>
      </c>
      <c r="R17" s="3">
        <f t="shared" si="6"/>
        <v>6.5296849866487233E-2</v>
      </c>
      <c r="S17" s="7">
        <f t="shared" si="7"/>
        <v>15.314674475793312</v>
      </c>
    </row>
    <row r="18" spans="1:19" x14ac:dyDescent="0.3">
      <c r="A18" s="1">
        <v>3</v>
      </c>
      <c r="B18" s="5">
        <v>0.57152777777777775</v>
      </c>
      <c r="C18" s="1" t="s">
        <v>20</v>
      </c>
      <c r="D18" s="1">
        <v>1</v>
      </c>
      <c r="E18" s="1">
        <v>11</v>
      </c>
      <c r="F18" s="1" t="s">
        <v>29</v>
      </c>
      <c r="G18" s="1">
        <v>41.91</v>
      </c>
      <c r="H18" s="1">
        <f>1+COUNTIFS(A:A,A18,G:G,"&gt;"&amp;G18)</f>
        <v>10</v>
      </c>
      <c r="I18" s="2">
        <f>AVERAGEIF(A:A,A18,G:G)</f>
        <v>50.582727272727283</v>
      </c>
      <c r="J18" s="2">
        <f t="shared" si="0"/>
        <v>-8.6727272727272862</v>
      </c>
      <c r="K18" s="2">
        <f t="shared" si="1"/>
        <v>81.327272727272714</v>
      </c>
      <c r="L18" s="2">
        <f t="shared" si="2"/>
        <v>131.5828068916706</v>
      </c>
      <c r="M18" s="2">
        <f>SUMIF(A:A,A18,L:L)</f>
        <v>2893.2940657595436</v>
      </c>
      <c r="N18" s="3">
        <f t="shared" si="3"/>
        <v>4.5478545872290263E-2</v>
      </c>
      <c r="O18" s="6">
        <f t="shared" si="4"/>
        <v>21.988389928036209</v>
      </c>
      <c r="P18" s="3" t="str">
        <f t="shared" si="5"/>
        <v/>
      </c>
      <c r="Q18" s="3" t="str">
        <f>IF(ISNUMBER(P18),SUMIF(A:A,A18,P:P),"")</f>
        <v/>
      </c>
      <c r="R18" s="3" t="str">
        <f t="shared" si="6"/>
        <v/>
      </c>
      <c r="S18" s="7" t="str">
        <f t="shared" si="7"/>
        <v/>
      </c>
    </row>
    <row r="19" spans="1:19" x14ac:dyDescent="0.3">
      <c r="A19" s="1">
        <v>3</v>
      </c>
      <c r="B19" s="5">
        <v>0.57152777777777775</v>
      </c>
      <c r="C19" s="1" t="s">
        <v>20</v>
      </c>
      <c r="D19" s="1">
        <v>1</v>
      </c>
      <c r="E19" s="1">
        <v>4</v>
      </c>
      <c r="F19" s="1" t="s">
        <v>24</v>
      </c>
      <c r="G19" s="1">
        <v>27.73</v>
      </c>
      <c r="H19" s="1">
        <f>1+COUNTIFS(A:A,A19,G:G,"&gt;"&amp;G19)</f>
        <v>11</v>
      </c>
      <c r="I19" s="2">
        <f>AVERAGEIF(A:A,A19,G:G)</f>
        <v>50.582727272727283</v>
      </c>
      <c r="J19" s="2">
        <f t="shared" si="0"/>
        <v>-22.852727272727282</v>
      </c>
      <c r="K19" s="2">
        <f t="shared" si="1"/>
        <v>67.147272727272721</v>
      </c>
      <c r="L19" s="2">
        <f t="shared" si="2"/>
        <v>56.195482080211114</v>
      </c>
      <c r="M19" s="2">
        <f>SUMIF(A:A,A19,L:L)</f>
        <v>2893.2940657595436</v>
      </c>
      <c r="N19" s="3">
        <f t="shared" si="3"/>
        <v>1.9422665240029363E-2</v>
      </c>
      <c r="O19" s="6">
        <f t="shared" si="4"/>
        <v>51.486239794682689</v>
      </c>
      <c r="P19" s="3" t="str">
        <f t="shared" si="5"/>
        <v/>
      </c>
      <c r="Q19" s="3" t="str">
        <f>IF(ISNUMBER(P19),SUMIF(A:A,A19,P:P),"")</f>
        <v/>
      </c>
      <c r="R19" s="3" t="str">
        <f t="shared" si="6"/>
        <v/>
      </c>
      <c r="S19" s="7" t="str">
        <f t="shared" si="7"/>
        <v/>
      </c>
    </row>
    <row r="20" spans="1:19" x14ac:dyDescent="0.3">
      <c r="A20" s="1"/>
      <c r="B20" s="5"/>
      <c r="C20" s="1"/>
      <c r="D20" s="1"/>
      <c r="E20" s="1"/>
      <c r="F20" s="1"/>
      <c r="G20" s="1"/>
      <c r="H20" s="1"/>
      <c r="I20" s="2"/>
      <c r="J20" s="2"/>
      <c r="K20" s="2"/>
      <c r="L20" s="2"/>
      <c r="M20" s="2"/>
      <c r="N20" s="3"/>
      <c r="O20" s="6"/>
      <c r="P20" s="3"/>
      <c r="Q20" s="3"/>
      <c r="R20" s="3"/>
      <c r="S20" s="7"/>
    </row>
    <row r="21" spans="1:19" x14ac:dyDescent="0.3">
      <c r="A21" s="1">
        <v>5</v>
      </c>
      <c r="B21" s="5">
        <v>0.59583333333333333</v>
      </c>
      <c r="C21" s="1" t="s">
        <v>20</v>
      </c>
      <c r="D21" s="1">
        <v>2</v>
      </c>
      <c r="E21" s="1">
        <v>8</v>
      </c>
      <c r="F21" s="1" t="s">
        <v>37</v>
      </c>
      <c r="G21" s="1">
        <v>56.77</v>
      </c>
      <c r="H21" s="1">
        <f>1+COUNTIFS(A:A,A21,G:G,"&gt;"&amp;G21)</f>
        <v>1</v>
      </c>
      <c r="I21" s="2">
        <f>AVERAGEIF(A:A,A21,G:G)</f>
        <v>45.991428571428564</v>
      </c>
      <c r="J21" s="2">
        <f t="shared" si="0"/>
        <v>10.778571428571439</v>
      </c>
      <c r="K21" s="2">
        <f t="shared" si="1"/>
        <v>100.77857142857144</v>
      </c>
      <c r="L21" s="2">
        <f t="shared" si="2"/>
        <v>422.72180264269463</v>
      </c>
      <c r="M21" s="2">
        <f>SUMIF(A:A,A21,L:L)</f>
        <v>1710.5656251081541</v>
      </c>
      <c r="N21" s="3">
        <f t="shared" si="3"/>
        <v>0.24712399012225394</v>
      </c>
      <c r="O21" s="6">
        <f t="shared" si="4"/>
        <v>4.0465516905311096</v>
      </c>
      <c r="P21" s="3">
        <f t="shared" si="5"/>
        <v>0.24712399012225394</v>
      </c>
      <c r="Q21" s="3">
        <f>IF(ISNUMBER(P21),SUMIF(A:A,A21,P:P),"")</f>
        <v>1</v>
      </c>
      <c r="R21" s="3">
        <f t="shared" si="6"/>
        <v>0.24712399012225394</v>
      </c>
      <c r="S21" s="7">
        <f t="shared" si="7"/>
        <v>4.0465516905311096</v>
      </c>
    </row>
    <row r="22" spans="1:19" x14ac:dyDescent="0.3">
      <c r="A22" s="1">
        <v>5</v>
      </c>
      <c r="B22" s="5">
        <v>0.59583333333333333</v>
      </c>
      <c r="C22" s="1" t="s">
        <v>20</v>
      </c>
      <c r="D22" s="1">
        <v>2</v>
      </c>
      <c r="E22" s="1">
        <v>6</v>
      </c>
      <c r="F22" s="1" t="s">
        <v>35</v>
      </c>
      <c r="G22" s="1">
        <v>54.04</v>
      </c>
      <c r="H22" s="1">
        <f>1+COUNTIFS(A:A,A22,G:G,"&gt;"&amp;G22)</f>
        <v>2</v>
      </c>
      <c r="I22" s="2">
        <f>AVERAGEIF(A:A,A22,G:G)</f>
        <v>45.991428571428564</v>
      </c>
      <c r="J22" s="2">
        <f t="shared" si="0"/>
        <v>8.0485714285714351</v>
      </c>
      <c r="K22" s="2">
        <f t="shared" si="1"/>
        <v>98.048571428571435</v>
      </c>
      <c r="L22" s="2">
        <f t="shared" si="2"/>
        <v>358.85352099541342</v>
      </c>
      <c r="M22" s="2">
        <f>SUMIF(A:A,A22,L:L)</f>
        <v>1710.5656251081541</v>
      </c>
      <c r="N22" s="3">
        <f t="shared" si="3"/>
        <v>0.2097864681296423</v>
      </c>
      <c r="O22" s="6">
        <f t="shared" si="4"/>
        <v>4.7667516828684455</v>
      </c>
      <c r="P22" s="3">
        <f t="shared" si="5"/>
        <v>0.2097864681296423</v>
      </c>
      <c r="Q22" s="3">
        <f>IF(ISNUMBER(P22),SUMIF(A:A,A22,P:P),"")</f>
        <v>1</v>
      </c>
      <c r="R22" s="3">
        <f t="shared" si="6"/>
        <v>0.2097864681296423</v>
      </c>
      <c r="S22" s="7">
        <f t="shared" si="7"/>
        <v>4.7667516828684455</v>
      </c>
    </row>
    <row r="23" spans="1:19" x14ac:dyDescent="0.3">
      <c r="A23" s="1">
        <v>5</v>
      </c>
      <c r="B23" s="5">
        <v>0.59583333333333333</v>
      </c>
      <c r="C23" s="1" t="s">
        <v>20</v>
      </c>
      <c r="D23" s="1">
        <v>2</v>
      </c>
      <c r="E23" s="1">
        <v>7</v>
      </c>
      <c r="F23" s="1" t="s">
        <v>36</v>
      </c>
      <c r="G23" s="1">
        <v>48.83</v>
      </c>
      <c r="H23" s="1">
        <f>1+COUNTIFS(A:A,A23,G:G,"&gt;"&amp;G23)</f>
        <v>3</v>
      </c>
      <c r="I23" s="2">
        <f>AVERAGEIF(A:A,A23,G:G)</f>
        <v>45.991428571428564</v>
      </c>
      <c r="J23" s="2">
        <f t="shared" si="0"/>
        <v>2.8385714285714343</v>
      </c>
      <c r="K23" s="2">
        <f t="shared" si="1"/>
        <v>92.838571428571441</v>
      </c>
      <c r="L23" s="2">
        <f t="shared" si="2"/>
        <v>262.51659149100078</v>
      </c>
      <c r="M23" s="2">
        <f>SUMIF(A:A,A23,L:L)</f>
        <v>1710.5656251081541</v>
      </c>
      <c r="N23" s="3">
        <f t="shared" si="3"/>
        <v>0.15346771128667022</v>
      </c>
      <c r="O23" s="6">
        <f t="shared" si="4"/>
        <v>6.51602862658223</v>
      </c>
      <c r="P23" s="3">
        <f t="shared" si="5"/>
        <v>0.15346771128667022</v>
      </c>
      <c r="Q23" s="3">
        <f>IF(ISNUMBER(P23),SUMIF(A:A,A23,P:P),"")</f>
        <v>1</v>
      </c>
      <c r="R23" s="3">
        <f t="shared" si="6"/>
        <v>0.15346771128667022</v>
      </c>
      <c r="S23" s="7">
        <f t="shared" si="7"/>
        <v>6.51602862658223</v>
      </c>
    </row>
    <row r="24" spans="1:19" x14ac:dyDescent="0.3">
      <c r="A24" s="1">
        <v>5</v>
      </c>
      <c r="B24" s="5">
        <v>0.59583333333333333</v>
      </c>
      <c r="C24" s="1" t="s">
        <v>20</v>
      </c>
      <c r="D24" s="1">
        <v>2</v>
      </c>
      <c r="E24" s="1">
        <v>9</v>
      </c>
      <c r="F24" s="1" t="s">
        <v>38</v>
      </c>
      <c r="G24" s="1">
        <v>45.54</v>
      </c>
      <c r="H24" s="1">
        <f>1+COUNTIFS(A:A,A24,G:G,"&gt;"&amp;G24)</f>
        <v>4</v>
      </c>
      <c r="I24" s="2">
        <f>AVERAGEIF(A:A,A24,G:G)</f>
        <v>45.991428571428564</v>
      </c>
      <c r="J24" s="2">
        <f t="shared" si="0"/>
        <v>-0.45142857142856485</v>
      </c>
      <c r="K24" s="2">
        <f t="shared" si="1"/>
        <v>89.548571428571435</v>
      </c>
      <c r="L24" s="2">
        <f t="shared" si="2"/>
        <v>215.48995279896047</v>
      </c>
      <c r="M24" s="2">
        <f>SUMIF(A:A,A24,L:L)</f>
        <v>1710.5656251081541</v>
      </c>
      <c r="N24" s="3">
        <f t="shared" si="3"/>
        <v>0.12597584660649055</v>
      </c>
      <c r="O24" s="6">
        <f t="shared" si="4"/>
        <v>7.9380296059743074</v>
      </c>
      <c r="P24" s="3">
        <f t="shared" si="5"/>
        <v>0.12597584660649055</v>
      </c>
      <c r="Q24" s="3">
        <f>IF(ISNUMBER(P24),SUMIF(A:A,A24,P:P),"")</f>
        <v>1</v>
      </c>
      <c r="R24" s="3">
        <f t="shared" si="6"/>
        <v>0.12597584660649055</v>
      </c>
      <c r="S24" s="7">
        <f t="shared" si="7"/>
        <v>7.9380296059743074</v>
      </c>
    </row>
    <row r="25" spans="1:19" x14ac:dyDescent="0.3">
      <c r="A25" s="1">
        <v>5</v>
      </c>
      <c r="B25" s="5">
        <v>0.59583333333333333</v>
      </c>
      <c r="C25" s="1" t="s">
        <v>20</v>
      </c>
      <c r="D25" s="1">
        <v>2</v>
      </c>
      <c r="E25" s="1">
        <v>2</v>
      </c>
      <c r="F25" s="1" t="s">
        <v>33</v>
      </c>
      <c r="G25" s="1">
        <v>44.73</v>
      </c>
      <c r="H25" s="1">
        <f>1+COUNTIFS(A:A,A25,G:G,"&gt;"&amp;G25)</f>
        <v>5</v>
      </c>
      <c r="I25" s="2">
        <f>AVERAGEIF(A:A,A25,G:G)</f>
        <v>45.991428571428564</v>
      </c>
      <c r="J25" s="2">
        <f t="shared" si="0"/>
        <v>-1.2614285714285671</v>
      </c>
      <c r="K25" s="2">
        <f t="shared" si="1"/>
        <v>88.738571428571433</v>
      </c>
      <c r="L25" s="2">
        <f t="shared" si="2"/>
        <v>205.26755729849569</v>
      </c>
      <c r="M25" s="2">
        <f>SUMIF(A:A,A25,L:L)</f>
        <v>1710.5656251081541</v>
      </c>
      <c r="N25" s="3">
        <f t="shared" si="3"/>
        <v>0.11999981426349382</v>
      </c>
      <c r="O25" s="6">
        <f t="shared" si="4"/>
        <v>8.3333462317217819</v>
      </c>
      <c r="P25" s="3">
        <f t="shared" si="5"/>
        <v>0.11999981426349382</v>
      </c>
      <c r="Q25" s="3">
        <f>IF(ISNUMBER(P25),SUMIF(A:A,A25,P:P),"")</f>
        <v>1</v>
      </c>
      <c r="R25" s="3">
        <f t="shared" si="6"/>
        <v>0.11999981426349382</v>
      </c>
      <c r="S25" s="7">
        <f t="shared" si="7"/>
        <v>8.3333462317217819</v>
      </c>
    </row>
    <row r="26" spans="1:19" x14ac:dyDescent="0.3">
      <c r="A26" s="1">
        <v>5</v>
      </c>
      <c r="B26" s="5">
        <v>0.59583333333333333</v>
      </c>
      <c r="C26" s="1" t="s">
        <v>20</v>
      </c>
      <c r="D26" s="1">
        <v>2</v>
      </c>
      <c r="E26" s="1">
        <v>1</v>
      </c>
      <c r="F26" s="1" t="s">
        <v>32</v>
      </c>
      <c r="G26" s="1">
        <v>38.33</v>
      </c>
      <c r="H26" s="1">
        <f>1+COUNTIFS(A:A,A26,G:G,"&gt;"&amp;G26)</f>
        <v>6</v>
      </c>
      <c r="I26" s="2">
        <f>AVERAGEIF(A:A,A26,G:G)</f>
        <v>45.991428571428564</v>
      </c>
      <c r="J26" s="2">
        <f t="shared" si="0"/>
        <v>-7.6614285714285657</v>
      </c>
      <c r="K26" s="2">
        <f t="shared" si="1"/>
        <v>82.338571428571441</v>
      </c>
      <c r="L26" s="2">
        <f t="shared" si="2"/>
        <v>139.8141842563839</v>
      </c>
      <c r="M26" s="2">
        <f>SUMIF(A:A,A26,L:L)</f>
        <v>1710.5656251081541</v>
      </c>
      <c r="N26" s="3">
        <f t="shared" si="3"/>
        <v>8.1735644750574155E-2</v>
      </c>
      <c r="O26" s="6">
        <f t="shared" si="4"/>
        <v>12.234564284060113</v>
      </c>
      <c r="P26" s="3">
        <f t="shared" si="5"/>
        <v>8.1735644750574155E-2</v>
      </c>
      <c r="Q26" s="3">
        <f>IF(ISNUMBER(P26),SUMIF(A:A,A26,P:P),"")</f>
        <v>1</v>
      </c>
      <c r="R26" s="3">
        <f t="shared" si="6"/>
        <v>8.1735644750574155E-2</v>
      </c>
      <c r="S26" s="7">
        <f t="shared" si="7"/>
        <v>12.234564284060113</v>
      </c>
    </row>
    <row r="27" spans="1:19" x14ac:dyDescent="0.3">
      <c r="A27" s="1">
        <v>5</v>
      </c>
      <c r="B27" s="5">
        <v>0.59583333333333333</v>
      </c>
      <c r="C27" s="1" t="s">
        <v>20</v>
      </c>
      <c r="D27" s="1">
        <v>2</v>
      </c>
      <c r="E27" s="1">
        <v>3</v>
      </c>
      <c r="F27" s="1" t="s">
        <v>34</v>
      </c>
      <c r="G27" s="1">
        <v>33.700000000000003</v>
      </c>
      <c r="H27" s="1">
        <f>1+COUNTIFS(A:A,A27,G:G,"&gt;"&amp;G27)</f>
        <v>7</v>
      </c>
      <c r="I27" s="2">
        <f>AVERAGEIF(A:A,A27,G:G)</f>
        <v>45.991428571428564</v>
      </c>
      <c r="J27" s="2">
        <f t="shared" si="0"/>
        <v>-12.291428571428561</v>
      </c>
      <c r="K27" s="2">
        <f t="shared" si="1"/>
        <v>77.708571428571446</v>
      </c>
      <c r="L27" s="2">
        <f t="shared" si="2"/>
        <v>105.90201562520521</v>
      </c>
      <c r="M27" s="2">
        <f>SUMIF(A:A,A27,L:L)</f>
        <v>1710.5656251081541</v>
      </c>
      <c r="N27" s="3">
        <f t="shared" si="3"/>
        <v>6.1910524840874975E-2</v>
      </c>
      <c r="O27" s="6">
        <f t="shared" si="4"/>
        <v>16.152342474405472</v>
      </c>
      <c r="P27" s="3">
        <f t="shared" si="5"/>
        <v>6.1910524840874975E-2</v>
      </c>
      <c r="Q27" s="3">
        <f>IF(ISNUMBER(P27),SUMIF(A:A,A27,P:P),"")</f>
        <v>1</v>
      </c>
      <c r="R27" s="3">
        <f t="shared" si="6"/>
        <v>6.1910524840874975E-2</v>
      </c>
      <c r="S27" s="7">
        <f t="shared" si="7"/>
        <v>16.152342474405472</v>
      </c>
    </row>
    <row r="28" spans="1:19" x14ac:dyDescent="0.3">
      <c r="A28" s="1"/>
      <c r="B28" s="5"/>
      <c r="C28" s="1"/>
      <c r="D28" s="1"/>
      <c r="E28" s="1"/>
      <c r="F28" s="1"/>
      <c r="G28" s="1"/>
      <c r="H28" s="1"/>
      <c r="I28" s="2"/>
      <c r="J28" s="2"/>
      <c r="K28" s="2"/>
      <c r="L28" s="2"/>
      <c r="M28" s="2"/>
      <c r="N28" s="3"/>
      <c r="O28" s="6"/>
      <c r="P28" s="3"/>
      <c r="Q28" s="3"/>
      <c r="R28" s="3"/>
      <c r="S28" s="7"/>
    </row>
    <row r="29" spans="1:19" x14ac:dyDescent="0.3">
      <c r="A29" s="1">
        <v>11</v>
      </c>
      <c r="B29" s="5">
        <v>0.64583333333333337</v>
      </c>
      <c r="C29" s="1" t="s">
        <v>20</v>
      </c>
      <c r="D29" s="1">
        <v>4</v>
      </c>
      <c r="E29" s="1">
        <v>7</v>
      </c>
      <c r="F29" s="1" t="s">
        <v>42</v>
      </c>
      <c r="G29" s="1">
        <v>73.36</v>
      </c>
      <c r="H29" s="1">
        <f>1+COUNTIFS(A:A,A29,G:G,"&gt;"&amp;G29)</f>
        <v>1</v>
      </c>
      <c r="I29" s="2">
        <f>AVERAGEIF(A:A,A29,G:G)</f>
        <v>49.862500000000004</v>
      </c>
      <c r="J29" s="2">
        <f t="shared" ref="J29:J36" si="8">G29-I29</f>
        <v>23.497499999999995</v>
      </c>
      <c r="K29" s="2">
        <f t="shared" ref="K29:K36" si="9">90+J29</f>
        <v>113.4975</v>
      </c>
      <c r="L29" s="2">
        <f t="shared" ref="L29:L36" si="10">EXP(0.06*K29)</f>
        <v>906.73478652831648</v>
      </c>
      <c r="M29" s="2">
        <f>SUMIF(A:A,A29,L:L)</f>
        <v>2351.7249436074139</v>
      </c>
      <c r="N29" s="3">
        <f t="shared" ref="N29:N36" si="11">L29/M29</f>
        <v>0.38556158065723295</v>
      </c>
      <c r="O29" s="6">
        <f t="shared" ref="O29:O36" si="12">1/N29</f>
        <v>2.5936194117043194</v>
      </c>
      <c r="P29" s="3">
        <f t="shared" ref="P29:P36" si="13">IF(O29&gt;21,"",N29)</f>
        <v>0.38556158065723295</v>
      </c>
      <c r="Q29" s="3">
        <f>IF(ISNUMBER(P29),SUMIF(A:A,A29,P:P),"")</f>
        <v>0.91659722430239832</v>
      </c>
      <c r="R29" s="3">
        <f t="shared" ref="R29:R36" si="14">IFERROR(P29*(1/Q29),"")</f>
        <v>0.42064449949723037</v>
      </c>
      <c r="S29" s="7">
        <f t="shared" ref="S29:S36" si="15">IFERROR(1/R29,"")</f>
        <v>2.3773043536649983</v>
      </c>
    </row>
    <row r="30" spans="1:19" x14ac:dyDescent="0.3">
      <c r="A30" s="1">
        <v>11</v>
      </c>
      <c r="B30" s="5">
        <v>0.64583333333333337</v>
      </c>
      <c r="C30" s="1" t="s">
        <v>20</v>
      </c>
      <c r="D30" s="1">
        <v>4</v>
      </c>
      <c r="E30" s="1">
        <v>9</v>
      </c>
      <c r="F30" s="1" t="s">
        <v>44</v>
      </c>
      <c r="G30" s="1">
        <v>59.53</v>
      </c>
      <c r="H30" s="1">
        <f>1+COUNTIFS(A:A,A30,G:G,"&gt;"&amp;G30)</f>
        <v>2</v>
      </c>
      <c r="I30" s="2">
        <f>AVERAGEIF(A:A,A30,G:G)</f>
        <v>49.862500000000004</v>
      </c>
      <c r="J30" s="2">
        <f t="shared" si="8"/>
        <v>9.6674999999999969</v>
      </c>
      <c r="K30" s="2">
        <f t="shared" si="9"/>
        <v>99.66749999999999</v>
      </c>
      <c r="L30" s="2">
        <f t="shared" si="10"/>
        <v>395.46014066804014</v>
      </c>
      <c r="M30" s="2">
        <f>SUMIF(A:A,A30,L:L)</f>
        <v>2351.7249436074139</v>
      </c>
      <c r="N30" s="3">
        <f t="shared" si="11"/>
        <v>0.16815748021170643</v>
      </c>
      <c r="O30" s="6">
        <f t="shared" si="12"/>
        <v>5.9468065217260797</v>
      </c>
      <c r="P30" s="3">
        <f t="shared" si="13"/>
        <v>0.16815748021170643</v>
      </c>
      <c r="Q30" s="3">
        <f>IF(ISNUMBER(P30),SUMIF(A:A,A30,P:P),"")</f>
        <v>0.91659722430239832</v>
      </c>
      <c r="R30" s="3">
        <f t="shared" si="14"/>
        <v>0.18345842181628613</v>
      </c>
      <c r="S30" s="7">
        <f t="shared" si="15"/>
        <v>5.4508263512775246</v>
      </c>
    </row>
    <row r="31" spans="1:19" x14ac:dyDescent="0.3">
      <c r="A31" s="1">
        <v>11</v>
      </c>
      <c r="B31" s="5">
        <v>0.64583333333333337</v>
      </c>
      <c r="C31" s="1" t="s">
        <v>20</v>
      </c>
      <c r="D31" s="1">
        <v>4</v>
      </c>
      <c r="E31" s="1">
        <v>4</v>
      </c>
      <c r="F31" s="1" t="s">
        <v>40</v>
      </c>
      <c r="G31" s="1">
        <v>53.84</v>
      </c>
      <c r="H31" s="1">
        <f>1+COUNTIFS(A:A,A31,G:G,"&gt;"&amp;G31)</f>
        <v>3</v>
      </c>
      <c r="I31" s="2">
        <f>AVERAGEIF(A:A,A31,G:G)</f>
        <v>49.862500000000004</v>
      </c>
      <c r="J31" s="2">
        <f t="shared" si="8"/>
        <v>3.9774999999999991</v>
      </c>
      <c r="K31" s="2">
        <f t="shared" si="9"/>
        <v>93.977499999999992</v>
      </c>
      <c r="L31" s="2">
        <f t="shared" si="10"/>
        <v>281.08300017286211</v>
      </c>
      <c r="M31" s="2">
        <f>SUMIF(A:A,A31,L:L)</f>
        <v>2351.7249436074139</v>
      </c>
      <c r="N31" s="3">
        <f t="shared" si="11"/>
        <v>0.11952205590067713</v>
      </c>
      <c r="O31" s="6">
        <f t="shared" si="12"/>
        <v>8.3666566180136694</v>
      </c>
      <c r="P31" s="3">
        <f t="shared" si="13"/>
        <v>0.11952205590067713</v>
      </c>
      <c r="Q31" s="3">
        <f>IF(ISNUMBER(P31),SUMIF(A:A,A31,P:P),"")</f>
        <v>0.91659722430239832</v>
      </c>
      <c r="R31" s="3">
        <f t="shared" si="14"/>
        <v>0.13039757565450047</v>
      </c>
      <c r="S31" s="7">
        <f t="shared" si="15"/>
        <v>7.6688542327626212</v>
      </c>
    </row>
    <row r="32" spans="1:19" x14ac:dyDescent="0.3">
      <c r="A32" s="1">
        <v>11</v>
      </c>
      <c r="B32" s="5">
        <v>0.64583333333333337</v>
      </c>
      <c r="C32" s="1" t="s">
        <v>20</v>
      </c>
      <c r="D32" s="1">
        <v>4</v>
      </c>
      <c r="E32" s="1">
        <v>1</v>
      </c>
      <c r="F32" s="1" t="s">
        <v>39</v>
      </c>
      <c r="G32" s="1">
        <v>52.18</v>
      </c>
      <c r="H32" s="1">
        <f>1+COUNTIFS(A:A,A32,G:G,"&gt;"&amp;G32)</f>
        <v>4</v>
      </c>
      <c r="I32" s="2">
        <f>AVERAGEIF(A:A,A32,G:G)</f>
        <v>49.862500000000004</v>
      </c>
      <c r="J32" s="2">
        <f t="shared" si="8"/>
        <v>2.3174999999999955</v>
      </c>
      <c r="K32" s="2">
        <f t="shared" si="9"/>
        <v>92.317499999999995</v>
      </c>
      <c r="L32" s="2">
        <f t="shared" si="10"/>
        <v>254.43617024613238</v>
      </c>
      <c r="M32" s="2">
        <f>SUMIF(A:A,A32,L:L)</f>
        <v>2351.7249436074139</v>
      </c>
      <c r="N32" s="3">
        <f t="shared" si="11"/>
        <v>0.10819129632389815</v>
      </c>
      <c r="O32" s="6">
        <f t="shared" si="12"/>
        <v>9.2428876811517799</v>
      </c>
      <c r="P32" s="3">
        <f t="shared" si="13"/>
        <v>0.10819129632389815</v>
      </c>
      <c r="Q32" s="3">
        <f>IF(ISNUMBER(P32),SUMIF(A:A,A32,P:P),"")</f>
        <v>0.91659722430239832</v>
      </c>
      <c r="R32" s="3">
        <f t="shared" si="14"/>
        <v>0.11803581055598343</v>
      </c>
      <c r="S32" s="7">
        <f t="shared" si="15"/>
        <v>8.472005193082552</v>
      </c>
    </row>
    <row r="33" spans="1:19" x14ac:dyDescent="0.3">
      <c r="A33" s="1">
        <v>11</v>
      </c>
      <c r="B33" s="5">
        <v>0.64583333333333337</v>
      </c>
      <c r="C33" s="1" t="s">
        <v>20</v>
      </c>
      <c r="D33" s="1">
        <v>4</v>
      </c>
      <c r="E33" s="1">
        <v>5</v>
      </c>
      <c r="F33" s="1" t="s">
        <v>41</v>
      </c>
      <c r="G33" s="1">
        <v>48.1</v>
      </c>
      <c r="H33" s="1">
        <f>1+COUNTIFS(A:A,A33,G:G,"&gt;"&amp;G33)</f>
        <v>5</v>
      </c>
      <c r="I33" s="2">
        <f>AVERAGEIF(A:A,A33,G:G)</f>
        <v>49.862500000000004</v>
      </c>
      <c r="J33" s="2">
        <f t="shared" si="8"/>
        <v>-1.7625000000000028</v>
      </c>
      <c r="K33" s="2">
        <f t="shared" si="9"/>
        <v>88.237499999999997</v>
      </c>
      <c r="L33" s="2">
        <f t="shared" si="10"/>
        <v>199.18817879678983</v>
      </c>
      <c r="M33" s="2">
        <f>SUMIF(A:A,A33,L:L)</f>
        <v>2351.7249436074139</v>
      </c>
      <c r="N33" s="3">
        <f t="shared" si="11"/>
        <v>8.4698756688461344E-2</v>
      </c>
      <c r="O33" s="6">
        <f t="shared" si="12"/>
        <v>11.806548751101463</v>
      </c>
      <c r="P33" s="3">
        <f t="shared" si="13"/>
        <v>8.4698756688461344E-2</v>
      </c>
      <c r="Q33" s="3">
        <f>IF(ISNUMBER(P33),SUMIF(A:A,A33,P:P),"")</f>
        <v>0.91659722430239832</v>
      </c>
      <c r="R33" s="3">
        <f t="shared" si="14"/>
        <v>9.2405643878011604E-2</v>
      </c>
      <c r="S33" s="7">
        <f t="shared" si="15"/>
        <v>10.82184981385055</v>
      </c>
    </row>
    <row r="34" spans="1:19" x14ac:dyDescent="0.3">
      <c r="A34" s="1">
        <v>11</v>
      </c>
      <c r="B34" s="5">
        <v>0.64583333333333337</v>
      </c>
      <c r="C34" s="1" t="s">
        <v>20</v>
      </c>
      <c r="D34" s="1">
        <v>4</v>
      </c>
      <c r="E34" s="1">
        <v>10</v>
      </c>
      <c r="F34" s="1" t="s">
        <v>45</v>
      </c>
      <c r="G34" s="1">
        <v>39.47</v>
      </c>
      <c r="H34" s="1">
        <f>1+COUNTIFS(A:A,A34,G:G,"&gt;"&amp;G34)</f>
        <v>6</v>
      </c>
      <c r="I34" s="2">
        <f>AVERAGEIF(A:A,A34,G:G)</f>
        <v>49.862500000000004</v>
      </c>
      <c r="J34" s="2">
        <f t="shared" si="8"/>
        <v>-10.392500000000005</v>
      </c>
      <c r="K34" s="2">
        <f t="shared" si="9"/>
        <v>79.607499999999987</v>
      </c>
      <c r="L34" s="2">
        <f t="shared" si="10"/>
        <v>118.68227922112885</v>
      </c>
      <c r="M34" s="2">
        <f>SUMIF(A:A,A34,L:L)</f>
        <v>2351.7249436074139</v>
      </c>
      <c r="N34" s="3">
        <f t="shared" si="11"/>
        <v>5.046605452042232E-2</v>
      </c>
      <c r="O34" s="6">
        <f t="shared" si="12"/>
        <v>19.8152997991021</v>
      </c>
      <c r="P34" s="3">
        <f t="shared" si="13"/>
        <v>5.046605452042232E-2</v>
      </c>
      <c r="Q34" s="3">
        <f>IF(ISNUMBER(P34),SUMIF(A:A,A34,P:P),"")</f>
        <v>0.91659722430239832</v>
      </c>
      <c r="R34" s="3">
        <f t="shared" si="14"/>
        <v>5.5058048597987963E-2</v>
      </c>
      <c r="S34" s="7">
        <f t="shared" si="15"/>
        <v>18.162648794576857</v>
      </c>
    </row>
    <row r="35" spans="1:19" x14ac:dyDescent="0.3">
      <c r="A35" s="1">
        <v>11</v>
      </c>
      <c r="B35" s="5">
        <v>0.64583333333333337</v>
      </c>
      <c r="C35" s="1" t="s">
        <v>20</v>
      </c>
      <c r="D35" s="1">
        <v>4</v>
      </c>
      <c r="E35" s="1">
        <v>8</v>
      </c>
      <c r="F35" s="1" t="s">
        <v>43</v>
      </c>
      <c r="G35" s="1">
        <v>37.85</v>
      </c>
      <c r="H35" s="1">
        <f>1+COUNTIFS(A:A,A35,G:G,"&gt;"&amp;G35)</f>
        <v>7</v>
      </c>
      <c r="I35" s="2">
        <f>AVERAGEIF(A:A,A35,G:G)</f>
        <v>49.862500000000004</v>
      </c>
      <c r="J35" s="2">
        <f t="shared" si="8"/>
        <v>-12.012500000000003</v>
      </c>
      <c r="K35" s="2">
        <f t="shared" si="9"/>
        <v>77.987499999999997</v>
      </c>
      <c r="L35" s="2">
        <f t="shared" si="10"/>
        <v>107.68927531972865</v>
      </c>
      <c r="M35" s="2">
        <f>SUMIF(A:A,A35,L:L)</f>
        <v>2351.7249436074139</v>
      </c>
      <c r="N35" s="3">
        <f t="shared" si="11"/>
        <v>4.5791611647635691E-2</v>
      </c>
      <c r="O35" s="6">
        <f t="shared" si="12"/>
        <v>21.838060815481953</v>
      </c>
      <c r="P35" s="3" t="str">
        <f t="shared" si="13"/>
        <v/>
      </c>
      <c r="Q35" s="3" t="str">
        <f>IF(ISNUMBER(P35),SUMIF(A:A,A35,P:P),"")</f>
        <v/>
      </c>
      <c r="R35" s="3" t="str">
        <f t="shared" si="14"/>
        <v/>
      </c>
      <c r="S35" s="7" t="str">
        <f t="shared" si="15"/>
        <v/>
      </c>
    </row>
    <row r="36" spans="1:19" x14ac:dyDescent="0.3">
      <c r="A36" s="1">
        <v>11</v>
      </c>
      <c r="B36" s="5">
        <v>0.64583333333333337</v>
      </c>
      <c r="C36" s="1" t="s">
        <v>20</v>
      </c>
      <c r="D36" s="1">
        <v>4</v>
      </c>
      <c r="E36" s="1">
        <v>3</v>
      </c>
      <c r="F36" s="1" t="s">
        <v>19</v>
      </c>
      <c r="G36" s="1">
        <v>34.57</v>
      </c>
      <c r="H36" s="1">
        <f>1+COUNTIFS(A:A,A36,G:G,"&gt;"&amp;G36)</f>
        <v>8</v>
      </c>
      <c r="I36" s="2">
        <f>AVERAGEIF(A:A,A36,G:G)</f>
        <v>49.862500000000004</v>
      </c>
      <c r="J36" s="2">
        <f t="shared" si="8"/>
        <v>-15.292500000000004</v>
      </c>
      <c r="K36" s="2">
        <f t="shared" si="9"/>
        <v>74.707499999999996</v>
      </c>
      <c r="L36" s="2">
        <f t="shared" si="10"/>
        <v>88.451112654415667</v>
      </c>
      <c r="M36" s="2">
        <f>SUMIF(A:A,A36,L:L)</f>
        <v>2351.7249436074139</v>
      </c>
      <c r="N36" s="3">
        <f t="shared" si="11"/>
        <v>3.7611164049966075E-2</v>
      </c>
      <c r="O36" s="6">
        <f t="shared" si="12"/>
        <v>26.58785031677056</v>
      </c>
      <c r="P36" s="3" t="str">
        <f t="shared" si="13"/>
        <v/>
      </c>
      <c r="Q36" s="3" t="str">
        <f>IF(ISNUMBER(P36),SUMIF(A:A,A36,P:P),"")</f>
        <v/>
      </c>
      <c r="R36" s="3" t="str">
        <f t="shared" si="14"/>
        <v/>
      </c>
      <c r="S36" s="7" t="str">
        <f t="shared" si="15"/>
        <v/>
      </c>
    </row>
    <row r="37" spans="1:19" x14ac:dyDescent="0.3">
      <c r="A37" s="1"/>
      <c r="B37" s="5"/>
      <c r="C37" s="1"/>
      <c r="D37" s="1"/>
      <c r="E37" s="1"/>
      <c r="F37" s="1"/>
      <c r="G37" s="1"/>
      <c r="H37" s="1"/>
      <c r="I37" s="2"/>
      <c r="J37" s="2"/>
      <c r="K37" s="2"/>
      <c r="L37" s="2"/>
      <c r="M37" s="2"/>
      <c r="N37" s="3"/>
      <c r="O37" s="6"/>
      <c r="P37" s="3"/>
      <c r="Q37" s="3"/>
      <c r="R37" s="3"/>
      <c r="S37" s="7"/>
    </row>
    <row r="38" spans="1:19" x14ac:dyDescent="0.3">
      <c r="A38" s="1">
        <v>16</v>
      </c>
      <c r="B38" s="5">
        <v>0.67361111111111116</v>
      </c>
      <c r="C38" s="1" t="s">
        <v>20</v>
      </c>
      <c r="D38" s="1">
        <v>5</v>
      </c>
      <c r="E38" s="1">
        <v>2</v>
      </c>
      <c r="F38" s="1" t="s">
        <v>47</v>
      </c>
      <c r="G38" s="1">
        <v>60.79</v>
      </c>
      <c r="H38" s="1">
        <f>1+COUNTIFS(A:A,A38,G:G,"&gt;"&amp;G38)</f>
        <v>1</v>
      </c>
      <c r="I38" s="2">
        <f>AVERAGEIF(A:A,A38,G:G)</f>
        <v>49.192222222222227</v>
      </c>
      <c r="J38" s="2">
        <f t="shared" ref="J38:J46" si="16">G38-I38</f>
        <v>11.597777777777772</v>
      </c>
      <c r="K38" s="2">
        <f t="shared" ref="K38:K46" si="17">90+J38</f>
        <v>101.59777777777776</v>
      </c>
      <c r="L38" s="2">
        <f t="shared" ref="L38:L46" si="18">EXP(0.06*K38)</f>
        <v>444.01869467365157</v>
      </c>
      <c r="M38" s="2">
        <f>SUMIF(A:A,A38,L:L)</f>
        <v>2309.4793450576067</v>
      </c>
      <c r="N38" s="3">
        <f t="shared" ref="N38:N46" si="19">L38/M38</f>
        <v>0.19225921878187491</v>
      </c>
      <c r="O38" s="6">
        <f t="shared" ref="O38:O46" si="20">1/N38</f>
        <v>5.2013110546055863</v>
      </c>
      <c r="P38" s="3">
        <f t="shared" ref="P38:P46" si="21">IF(O38&gt;21,"",N38)</f>
        <v>0.19225921878187491</v>
      </c>
      <c r="Q38" s="3">
        <f>IF(ISNUMBER(P38),SUMIF(A:A,A38,P:P),"")</f>
        <v>0.95694645561588998</v>
      </c>
      <c r="R38" s="3">
        <f t="shared" ref="R38:R46" si="22">IFERROR(P38*(1/Q38),"")</f>
        <v>0.2009090661798178</v>
      </c>
      <c r="S38" s="7">
        <f t="shared" ref="S38:S46" si="23">IFERROR(1/R38,"")</f>
        <v>4.9773761782605632</v>
      </c>
    </row>
    <row r="39" spans="1:19" x14ac:dyDescent="0.3">
      <c r="A39" s="1">
        <v>16</v>
      </c>
      <c r="B39" s="5">
        <v>0.67361111111111116</v>
      </c>
      <c r="C39" s="1" t="s">
        <v>20</v>
      </c>
      <c r="D39" s="1">
        <v>5</v>
      </c>
      <c r="E39" s="1">
        <v>5</v>
      </c>
      <c r="F39" s="1" t="s">
        <v>50</v>
      </c>
      <c r="G39" s="1">
        <v>59.79</v>
      </c>
      <c r="H39" s="1">
        <f>1+COUNTIFS(A:A,A39,G:G,"&gt;"&amp;G39)</f>
        <v>2</v>
      </c>
      <c r="I39" s="2">
        <f>AVERAGEIF(A:A,A39,G:G)</f>
        <v>49.192222222222227</v>
      </c>
      <c r="J39" s="2">
        <f t="shared" si="16"/>
        <v>10.597777777777772</v>
      </c>
      <c r="K39" s="2">
        <f t="shared" si="17"/>
        <v>100.59777777777776</v>
      </c>
      <c r="L39" s="2">
        <f t="shared" si="18"/>
        <v>418.16105889201816</v>
      </c>
      <c r="M39" s="2">
        <f>SUMIF(A:A,A39,L:L)</f>
        <v>2309.4793450576067</v>
      </c>
      <c r="N39" s="3">
        <f t="shared" si="19"/>
        <v>0.18106291350338435</v>
      </c>
      <c r="O39" s="6">
        <f t="shared" si="20"/>
        <v>5.5229421677306014</v>
      </c>
      <c r="P39" s="3">
        <f t="shared" si="21"/>
        <v>0.18106291350338435</v>
      </c>
      <c r="Q39" s="3">
        <f>IF(ISNUMBER(P39),SUMIF(A:A,A39,P:P),"")</f>
        <v>0.95694645561588998</v>
      </c>
      <c r="R39" s="3">
        <f t="shared" si="22"/>
        <v>0.18920903300368294</v>
      </c>
      <c r="S39" s="7">
        <f t="shared" si="23"/>
        <v>5.2851599319813394</v>
      </c>
    </row>
    <row r="40" spans="1:19" x14ac:dyDescent="0.3">
      <c r="A40" s="1">
        <v>16</v>
      </c>
      <c r="B40" s="5">
        <v>0.67361111111111116</v>
      </c>
      <c r="C40" s="1" t="s">
        <v>20</v>
      </c>
      <c r="D40" s="1">
        <v>5</v>
      </c>
      <c r="E40" s="1">
        <v>3</v>
      </c>
      <c r="F40" s="1" t="s">
        <v>48</v>
      </c>
      <c r="G40" s="1">
        <v>55.94</v>
      </c>
      <c r="H40" s="1">
        <f>1+COUNTIFS(A:A,A40,G:G,"&gt;"&amp;G40)</f>
        <v>3</v>
      </c>
      <c r="I40" s="2">
        <f>AVERAGEIF(A:A,A40,G:G)</f>
        <v>49.192222222222227</v>
      </c>
      <c r="J40" s="2">
        <f t="shared" si="16"/>
        <v>6.7477777777777703</v>
      </c>
      <c r="K40" s="2">
        <f t="shared" si="17"/>
        <v>96.74777777777777</v>
      </c>
      <c r="L40" s="2">
        <f t="shared" si="18"/>
        <v>331.91093560168258</v>
      </c>
      <c r="M40" s="2">
        <f>SUMIF(A:A,A40,L:L)</f>
        <v>2309.4793450576067</v>
      </c>
      <c r="N40" s="3">
        <f t="shared" si="19"/>
        <v>0.14371678028296181</v>
      </c>
      <c r="O40" s="6">
        <f t="shared" si="20"/>
        <v>6.9581297189591576</v>
      </c>
      <c r="P40" s="3">
        <f t="shared" si="21"/>
        <v>0.14371678028296181</v>
      </c>
      <c r="Q40" s="3">
        <f>IF(ISNUMBER(P40),SUMIF(A:A,A40,P:P),"")</f>
        <v>0.95694645561588998</v>
      </c>
      <c r="R40" s="3">
        <f t="shared" si="22"/>
        <v>0.15018267682538811</v>
      </c>
      <c r="S40" s="7">
        <f t="shared" si="23"/>
        <v>6.6585575722735539</v>
      </c>
    </row>
    <row r="41" spans="1:19" x14ac:dyDescent="0.3">
      <c r="A41" s="1">
        <v>16</v>
      </c>
      <c r="B41" s="5">
        <v>0.67361111111111116</v>
      </c>
      <c r="C41" s="1" t="s">
        <v>20</v>
      </c>
      <c r="D41" s="1">
        <v>5</v>
      </c>
      <c r="E41" s="1">
        <v>6</v>
      </c>
      <c r="F41" s="1" t="s">
        <v>51</v>
      </c>
      <c r="G41" s="1">
        <v>55.42</v>
      </c>
      <c r="H41" s="1">
        <f>1+COUNTIFS(A:A,A41,G:G,"&gt;"&amp;G41)</f>
        <v>4</v>
      </c>
      <c r="I41" s="2">
        <f>AVERAGEIF(A:A,A41,G:G)</f>
        <v>49.192222222222227</v>
      </c>
      <c r="J41" s="2">
        <f t="shared" si="16"/>
        <v>6.2277777777777743</v>
      </c>
      <c r="K41" s="2">
        <f t="shared" si="17"/>
        <v>96.227777777777774</v>
      </c>
      <c r="L41" s="2">
        <f t="shared" si="18"/>
        <v>321.71519502890243</v>
      </c>
      <c r="M41" s="2">
        <f>SUMIF(A:A,A41,L:L)</f>
        <v>2309.4793450576067</v>
      </c>
      <c r="N41" s="3">
        <f t="shared" si="19"/>
        <v>0.13930204473029298</v>
      </c>
      <c r="O41" s="6">
        <f t="shared" si="20"/>
        <v>7.1786455248099994</v>
      </c>
      <c r="P41" s="3">
        <f t="shared" si="21"/>
        <v>0.13930204473029298</v>
      </c>
      <c r="Q41" s="3">
        <f>IF(ISNUMBER(P41),SUMIF(A:A,A41,P:P),"")</f>
        <v>0.95694645561588998</v>
      </c>
      <c r="R41" s="3">
        <f t="shared" si="22"/>
        <v>0.14556931990582303</v>
      </c>
      <c r="S41" s="7">
        <f t="shared" si="23"/>
        <v>6.8695793910897995</v>
      </c>
    </row>
    <row r="42" spans="1:19" x14ac:dyDescent="0.3">
      <c r="A42" s="1">
        <v>16</v>
      </c>
      <c r="B42" s="5">
        <v>0.67361111111111116</v>
      </c>
      <c r="C42" s="1" t="s">
        <v>20</v>
      </c>
      <c r="D42" s="1">
        <v>5</v>
      </c>
      <c r="E42" s="1">
        <v>7</v>
      </c>
      <c r="F42" s="1" t="s">
        <v>52</v>
      </c>
      <c r="G42" s="1">
        <v>54.68</v>
      </c>
      <c r="H42" s="1">
        <f>1+COUNTIFS(A:A,A42,G:G,"&gt;"&amp;G42)</f>
        <v>5</v>
      </c>
      <c r="I42" s="2">
        <f>AVERAGEIF(A:A,A42,G:G)</f>
        <v>49.192222222222227</v>
      </c>
      <c r="J42" s="2">
        <f t="shared" si="16"/>
        <v>5.4877777777777723</v>
      </c>
      <c r="K42" s="2">
        <f t="shared" si="17"/>
        <v>95.487777777777779</v>
      </c>
      <c r="L42" s="2">
        <f t="shared" si="18"/>
        <v>307.74350703654324</v>
      </c>
      <c r="M42" s="2">
        <f>SUMIF(A:A,A42,L:L)</f>
        <v>2309.4793450576067</v>
      </c>
      <c r="N42" s="3">
        <f t="shared" si="19"/>
        <v>0.13325233139457543</v>
      </c>
      <c r="O42" s="6">
        <f t="shared" si="20"/>
        <v>7.5045591287921658</v>
      </c>
      <c r="P42" s="3">
        <f t="shared" si="21"/>
        <v>0.13325233139457543</v>
      </c>
      <c r="Q42" s="3">
        <f>IF(ISNUMBER(P42),SUMIF(A:A,A42,P:P),"")</f>
        <v>0.95694645561588998</v>
      </c>
      <c r="R42" s="3">
        <f t="shared" si="22"/>
        <v>0.13924742665859433</v>
      </c>
      <c r="S42" s="7">
        <f t="shared" si="23"/>
        <v>7.1814612592575342</v>
      </c>
    </row>
    <row r="43" spans="1:19" x14ac:dyDescent="0.3">
      <c r="A43" s="1">
        <v>16</v>
      </c>
      <c r="B43" s="5">
        <v>0.67361111111111116</v>
      </c>
      <c r="C43" s="1" t="s">
        <v>20</v>
      </c>
      <c r="D43" s="1">
        <v>5</v>
      </c>
      <c r="E43" s="1">
        <v>1</v>
      </c>
      <c r="F43" s="1" t="s">
        <v>46</v>
      </c>
      <c r="G43" s="1">
        <v>42.38</v>
      </c>
      <c r="H43" s="1">
        <f>1+COUNTIFS(A:A,A43,G:G,"&gt;"&amp;G43)</f>
        <v>6</v>
      </c>
      <c r="I43" s="2">
        <f>AVERAGEIF(A:A,A43,G:G)</f>
        <v>49.192222222222227</v>
      </c>
      <c r="J43" s="2">
        <f t="shared" si="16"/>
        <v>-6.8122222222222248</v>
      </c>
      <c r="K43" s="2">
        <f t="shared" si="17"/>
        <v>83.187777777777768</v>
      </c>
      <c r="L43" s="2">
        <f t="shared" si="18"/>
        <v>147.12266089090562</v>
      </c>
      <c r="M43" s="2">
        <f>SUMIF(A:A,A43,L:L)</f>
        <v>2309.4793450576067</v>
      </c>
      <c r="N43" s="3">
        <f t="shared" si="19"/>
        <v>6.3703821905034555E-2</v>
      </c>
      <c r="O43" s="6">
        <f t="shared" si="20"/>
        <v>15.697645291843461</v>
      </c>
      <c r="P43" s="3">
        <f t="shared" si="21"/>
        <v>6.3703821905034555E-2</v>
      </c>
      <c r="Q43" s="3">
        <f>IF(ISNUMBER(P43),SUMIF(A:A,A43,P:P),"")</f>
        <v>0.95694645561588998</v>
      </c>
      <c r="R43" s="3">
        <f t="shared" si="22"/>
        <v>6.6569891691625346E-2</v>
      </c>
      <c r="S43" s="7">
        <f t="shared" si="23"/>
        <v>15.021806023545063</v>
      </c>
    </row>
    <row r="44" spans="1:19" x14ac:dyDescent="0.3">
      <c r="A44" s="1">
        <v>16</v>
      </c>
      <c r="B44" s="5">
        <v>0.67361111111111116</v>
      </c>
      <c r="C44" s="1" t="s">
        <v>20</v>
      </c>
      <c r="D44" s="1">
        <v>5</v>
      </c>
      <c r="E44" s="1">
        <v>10</v>
      </c>
      <c r="F44" s="1" t="s">
        <v>54</v>
      </c>
      <c r="G44" s="1">
        <v>39.049999999999997</v>
      </c>
      <c r="H44" s="1">
        <f>1+COUNTIFS(A:A,A44,G:G,"&gt;"&amp;G44)</f>
        <v>7</v>
      </c>
      <c r="I44" s="2">
        <f>AVERAGEIF(A:A,A44,G:G)</f>
        <v>49.192222222222227</v>
      </c>
      <c r="J44" s="2">
        <f t="shared" si="16"/>
        <v>-10.14222222222223</v>
      </c>
      <c r="K44" s="2">
        <f t="shared" si="17"/>
        <v>79.85777777777777</v>
      </c>
      <c r="L44" s="2">
        <f t="shared" si="18"/>
        <v>120.47794012467439</v>
      </c>
      <c r="M44" s="2">
        <f>SUMIF(A:A,A44,L:L)</f>
        <v>2309.4793450576067</v>
      </c>
      <c r="N44" s="3">
        <f t="shared" si="19"/>
        <v>5.21667103810661E-2</v>
      </c>
      <c r="O44" s="6">
        <f t="shared" si="20"/>
        <v>19.169313010063785</v>
      </c>
      <c r="P44" s="3">
        <f t="shared" si="21"/>
        <v>5.21667103810661E-2</v>
      </c>
      <c r="Q44" s="3">
        <f>IF(ISNUMBER(P44),SUMIF(A:A,A44,P:P),"")</f>
        <v>0.95694645561588998</v>
      </c>
      <c r="R44" s="3">
        <f t="shared" si="22"/>
        <v>5.451371921064449E-2</v>
      </c>
      <c r="S44" s="7">
        <f t="shared" si="23"/>
        <v>18.344006141572109</v>
      </c>
    </row>
    <row r="45" spans="1:19" x14ac:dyDescent="0.3">
      <c r="A45" s="1">
        <v>16</v>
      </c>
      <c r="B45" s="5">
        <v>0.67361111111111116</v>
      </c>
      <c r="C45" s="1" t="s">
        <v>20</v>
      </c>
      <c r="D45" s="1">
        <v>5</v>
      </c>
      <c r="E45" s="1">
        <v>4</v>
      </c>
      <c r="F45" s="1" t="s">
        <v>49</v>
      </c>
      <c r="G45" s="1">
        <v>38.83</v>
      </c>
      <c r="H45" s="1">
        <f>1+COUNTIFS(A:A,A45,G:G,"&gt;"&amp;G45)</f>
        <v>8</v>
      </c>
      <c r="I45" s="2">
        <f>AVERAGEIF(A:A,A45,G:G)</f>
        <v>49.192222222222227</v>
      </c>
      <c r="J45" s="2">
        <f t="shared" si="16"/>
        <v>-10.362222222222229</v>
      </c>
      <c r="K45" s="2">
        <f t="shared" si="17"/>
        <v>79.637777777777771</v>
      </c>
      <c r="L45" s="2">
        <f t="shared" si="18"/>
        <v>118.89808132260561</v>
      </c>
      <c r="M45" s="2">
        <f>SUMIF(A:A,A45,L:L)</f>
        <v>2309.4793450576067</v>
      </c>
      <c r="N45" s="3">
        <f t="shared" si="19"/>
        <v>5.1482634636699838E-2</v>
      </c>
      <c r="O45" s="6">
        <f t="shared" si="20"/>
        <v>19.424025344793474</v>
      </c>
      <c r="P45" s="3">
        <f t="shared" si="21"/>
        <v>5.1482634636699838E-2</v>
      </c>
      <c r="Q45" s="3">
        <f>IF(ISNUMBER(P45),SUMIF(A:A,A45,P:P),"")</f>
        <v>0.95694645561588998</v>
      </c>
      <c r="R45" s="3">
        <f t="shared" si="22"/>
        <v>5.3798866524423936E-2</v>
      </c>
      <c r="S45" s="7">
        <f t="shared" si="23"/>
        <v>18.587752207493331</v>
      </c>
    </row>
    <row r="46" spans="1:19" x14ac:dyDescent="0.3">
      <c r="A46" s="1">
        <v>16</v>
      </c>
      <c r="B46" s="5">
        <v>0.67361111111111116</v>
      </c>
      <c r="C46" s="1" t="s">
        <v>20</v>
      </c>
      <c r="D46" s="1">
        <v>5</v>
      </c>
      <c r="E46" s="1">
        <v>9</v>
      </c>
      <c r="F46" s="1" t="s">
        <v>53</v>
      </c>
      <c r="G46" s="1">
        <v>35.85</v>
      </c>
      <c r="H46" s="1">
        <f>1+COUNTIFS(A:A,A46,G:G,"&gt;"&amp;G46)</f>
        <v>9</v>
      </c>
      <c r="I46" s="2">
        <f>AVERAGEIF(A:A,A46,G:G)</f>
        <v>49.192222222222227</v>
      </c>
      <c r="J46" s="2">
        <f t="shared" si="16"/>
        <v>-13.342222222222226</v>
      </c>
      <c r="K46" s="2">
        <f t="shared" si="17"/>
        <v>76.657777777777767</v>
      </c>
      <c r="L46" s="2">
        <f t="shared" si="18"/>
        <v>99.431271486623416</v>
      </c>
      <c r="M46" s="2">
        <f>SUMIF(A:A,A46,L:L)</f>
        <v>2309.4793450576067</v>
      </c>
      <c r="N46" s="3">
        <f t="shared" si="19"/>
        <v>4.3053544384110194E-2</v>
      </c>
      <c r="O46" s="6">
        <f t="shared" si="20"/>
        <v>23.226891404765986</v>
      </c>
      <c r="P46" s="3" t="str">
        <f t="shared" si="21"/>
        <v/>
      </c>
      <c r="Q46" s="3" t="str">
        <f>IF(ISNUMBER(P46),SUMIF(A:A,A46,P:P),"")</f>
        <v/>
      </c>
      <c r="R46" s="3" t="str">
        <f t="shared" si="22"/>
        <v/>
      </c>
      <c r="S46" s="7" t="str">
        <f t="shared" si="23"/>
        <v/>
      </c>
    </row>
    <row r="47" spans="1:19" x14ac:dyDescent="0.3">
      <c r="A47" s="1"/>
      <c r="B47" s="5"/>
      <c r="C47" s="1"/>
      <c r="D47" s="1"/>
      <c r="E47" s="1"/>
      <c r="F47" s="1"/>
      <c r="G47" s="1"/>
      <c r="H47" s="1"/>
      <c r="I47" s="2"/>
      <c r="J47" s="2"/>
      <c r="K47" s="2"/>
      <c r="L47" s="2"/>
      <c r="M47" s="2"/>
      <c r="N47" s="3"/>
      <c r="O47" s="6"/>
      <c r="P47" s="3"/>
      <c r="Q47" s="3"/>
      <c r="R47" s="3"/>
      <c r="S47" s="7"/>
    </row>
    <row r="48" spans="1:19" x14ac:dyDescent="0.3">
      <c r="A48" s="1">
        <v>20</v>
      </c>
      <c r="B48" s="5">
        <v>0.70138888888888884</v>
      </c>
      <c r="C48" s="1" t="s">
        <v>20</v>
      </c>
      <c r="D48" s="1">
        <v>6</v>
      </c>
      <c r="E48" s="1">
        <v>1</v>
      </c>
      <c r="F48" s="1" t="s">
        <v>55</v>
      </c>
      <c r="G48" s="1">
        <v>75.62</v>
      </c>
      <c r="H48" s="1">
        <f>1+COUNTIFS(A:A,A48,G:G,"&gt;"&amp;G48)</f>
        <v>1</v>
      </c>
      <c r="I48" s="2">
        <f>AVERAGEIF(A:A,A48,G:G)</f>
        <v>49.713846153846148</v>
      </c>
      <c r="J48" s="2">
        <f t="shared" ref="J48:J60" si="24">G48-I48</f>
        <v>25.906153846153856</v>
      </c>
      <c r="K48" s="2">
        <f t="shared" ref="K48:K60" si="25">90+J48</f>
        <v>115.90615384615386</v>
      </c>
      <c r="L48" s="2">
        <f t="shared" ref="L48:L60" si="26">EXP(0.06*K48)</f>
        <v>1047.717461543594</v>
      </c>
      <c r="M48" s="2">
        <f>SUMIF(A:A,A48,L:L)</f>
        <v>3904.4296253183074</v>
      </c>
      <c r="N48" s="3">
        <f t="shared" ref="N48:N60" si="27">L48/M48</f>
        <v>0.26834072120282593</v>
      </c>
      <c r="O48" s="6">
        <f t="shared" ref="O48:O60" si="28">1/N48</f>
        <v>3.7266054720190893</v>
      </c>
      <c r="P48" s="3">
        <f t="shared" ref="P48:P60" si="29">IF(O48&gt;21,"",N48)</f>
        <v>0.26834072120282593</v>
      </c>
      <c r="Q48" s="3">
        <f>IF(ISNUMBER(P48),SUMIF(A:A,A48,P:P),"")</f>
        <v>0.81231120049884609</v>
      </c>
      <c r="R48" s="3">
        <f t="shared" ref="R48:R60" si="30">IFERROR(P48*(1/Q48),"")</f>
        <v>0.33034226419386559</v>
      </c>
      <c r="S48" s="7">
        <f t="shared" ref="S48:S60" si="31">IFERROR(1/R48,"")</f>
        <v>3.0271633647613956</v>
      </c>
    </row>
    <row r="49" spans="1:19" x14ac:dyDescent="0.3">
      <c r="A49" s="1">
        <v>20</v>
      </c>
      <c r="B49" s="5">
        <v>0.70138888888888884</v>
      </c>
      <c r="C49" s="1" t="s">
        <v>20</v>
      </c>
      <c r="D49" s="1">
        <v>6</v>
      </c>
      <c r="E49" s="1">
        <v>5</v>
      </c>
      <c r="F49" s="1" t="s">
        <v>59</v>
      </c>
      <c r="G49" s="1">
        <v>64.55</v>
      </c>
      <c r="H49" s="1">
        <f>1+COUNTIFS(A:A,A49,G:G,"&gt;"&amp;G49)</f>
        <v>2</v>
      </c>
      <c r="I49" s="2">
        <f>AVERAGEIF(A:A,A49,G:G)</f>
        <v>49.713846153846148</v>
      </c>
      <c r="J49" s="2">
        <f t="shared" si="24"/>
        <v>14.836153846153849</v>
      </c>
      <c r="K49" s="2">
        <f t="shared" si="25"/>
        <v>104.83615384615385</v>
      </c>
      <c r="L49" s="2">
        <f t="shared" si="26"/>
        <v>539.2445781381133</v>
      </c>
      <c r="M49" s="2">
        <f>SUMIF(A:A,A49,L:L)</f>
        <v>3904.4296253183074</v>
      </c>
      <c r="N49" s="3">
        <f t="shared" si="27"/>
        <v>0.13811097391572311</v>
      </c>
      <c r="O49" s="6">
        <f t="shared" si="28"/>
        <v>7.2405542561028602</v>
      </c>
      <c r="P49" s="3">
        <f t="shared" si="29"/>
        <v>0.13811097391572311</v>
      </c>
      <c r="Q49" s="3">
        <f>IF(ISNUMBER(P49),SUMIF(A:A,A49,P:P),"")</f>
        <v>0.81231120049884609</v>
      </c>
      <c r="R49" s="3">
        <f t="shared" si="30"/>
        <v>0.17002224496093143</v>
      </c>
      <c r="S49" s="7">
        <f t="shared" si="31"/>
        <v>5.8815833200519441</v>
      </c>
    </row>
    <row r="50" spans="1:19" x14ac:dyDescent="0.3">
      <c r="A50" s="1">
        <v>20</v>
      </c>
      <c r="B50" s="5">
        <v>0.70138888888888884</v>
      </c>
      <c r="C50" s="1" t="s">
        <v>20</v>
      </c>
      <c r="D50" s="1">
        <v>6</v>
      </c>
      <c r="E50" s="1">
        <v>3</v>
      </c>
      <c r="F50" s="1" t="s">
        <v>57</v>
      </c>
      <c r="G50" s="1">
        <v>59.52</v>
      </c>
      <c r="H50" s="1">
        <f>1+COUNTIFS(A:A,A50,G:G,"&gt;"&amp;G50)</f>
        <v>3</v>
      </c>
      <c r="I50" s="2">
        <f>AVERAGEIF(A:A,A50,G:G)</f>
        <v>49.713846153846148</v>
      </c>
      <c r="J50" s="2">
        <f t="shared" si="24"/>
        <v>9.8061538461538547</v>
      </c>
      <c r="K50" s="2">
        <f t="shared" si="25"/>
        <v>99.806153846153848</v>
      </c>
      <c r="L50" s="2">
        <f t="shared" si="26"/>
        <v>398.76378768559766</v>
      </c>
      <c r="M50" s="2">
        <f>SUMIF(A:A,A50,L:L)</f>
        <v>3904.4296253183074</v>
      </c>
      <c r="N50" s="3">
        <f t="shared" si="27"/>
        <v>0.10213112437724846</v>
      </c>
      <c r="O50" s="6">
        <f t="shared" si="28"/>
        <v>9.7913344839545111</v>
      </c>
      <c r="P50" s="3">
        <f t="shared" si="29"/>
        <v>0.10213112437724846</v>
      </c>
      <c r="Q50" s="3">
        <f>IF(ISNUMBER(P50),SUMIF(A:A,A50,P:P),"")</f>
        <v>0.81231120049884609</v>
      </c>
      <c r="R50" s="3">
        <f t="shared" si="30"/>
        <v>0.12572906087535049</v>
      </c>
      <c r="S50" s="7">
        <f t="shared" si="31"/>
        <v>7.9536106691468387</v>
      </c>
    </row>
    <row r="51" spans="1:19" x14ac:dyDescent="0.3">
      <c r="A51" s="1">
        <v>20</v>
      </c>
      <c r="B51" s="5">
        <v>0.70138888888888884</v>
      </c>
      <c r="C51" s="1" t="s">
        <v>20</v>
      </c>
      <c r="D51" s="1">
        <v>6</v>
      </c>
      <c r="E51" s="1">
        <v>12</v>
      </c>
      <c r="F51" s="1" t="s">
        <v>66</v>
      </c>
      <c r="G51" s="1">
        <v>55.94</v>
      </c>
      <c r="H51" s="1">
        <f>1+COUNTIFS(A:A,A51,G:G,"&gt;"&amp;G51)</f>
        <v>4</v>
      </c>
      <c r="I51" s="2">
        <f>AVERAGEIF(A:A,A51,G:G)</f>
        <v>49.713846153846148</v>
      </c>
      <c r="J51" s="2">
        <f t="shared" si="24"/>
        <v>6.2261538461538493</v>
      </c>
      <c r="K51" s="2">
        <f t="shared" si="25"/>
        <v>96.226153846153849</v>
      </c>
      <c r="L51" s="2">
        <f t="shared" si="26"/>
        <v>321.68384994724897</v>
      </c>
      <c r="M51" s="2">
        <f>SUMIF(A:A,A51,L:L)</f>
        <v>3904.4296253183074</v>
      </c>
      <c r="N51" s="3">
        <f t="shared" si="27"/>
        <v>8.2389460386553592E-2</v>
      </c>
      <c r="O51" s="6">
        <f t="shared" si="28"/>
        <v>12.137474809377505</v>
      </c>
      <c r="P51" s="3">
        <f t="shared" si="29"/>
        <v>8.2389460386553592E-2</v>
      </c>
      <c r="Q51" s="3">
        <f>IF(ISNUMBER(P51),SUMIF(A:A,A51,P:P),"")</f>
        <v>0.81231120049884609</v>
      </c>
      <c r="R51" s="3">
        <f t="shared" si="30"/>
        <v>0.10142598099836324</v>
      </c>
      <c r="S51" s="7">
        <f t="shared" si="31"/>
        <v>9.8594067334299442</v>
      </c>
    </row>
    <row r="52" spans="1:19" x14ac:dyDescent="0.3">
      <c r="A52" s="1">
        <v>20</v>
      </c>
      <c r="B52" s="5">
        <v>0.70138888888888884</v>
      </c>
      <c r="C52" s="1" t="s">
        <v>20</v>
      </c>
      <c r="D52" s="1">
        <v>6</v>
      </c>
      <c r="E52" s="1">
        <v>6</v>
      </c>
      <c r="F52" s="1" t="s">
        <v>60</v>
      </c>
      <c r="G52" s="1">
        <v>55.54</v>
      </c>
      <c r="H52" s="1">
        <f>1+COUNTIFS(A:A,A52,G:G,"&gt;"&amp;G52)</f>
        <v>5</v>
      </c>
      <c r="I52" s="2">
        <f>AVERAGEIF(A:A,A52,G:G)</f>
        <v>49.713846153846148</v>
      </c>
      <c r="J52" s="2">
        <f t="shared" si="24"/>
        <v>5.8261538461538507</v>
      </c>
      <c r="K52" s="2">
        <f t="shared" si="25"/>
        <v>95.826153846153858</v>
      </c>
      <c r="L52" s="2">
        <f t="shared" si="26"/>
        <v>314.05534576340705</v>
      </c>
      <c r="M52" s="2">
        <f>SUMIF(A:A,A52,L:L)</f>
        <v>3904.4296253183074</v>
      </c>
      <c r="N52" s="3">
        <f t="shared" si="27"/>
        <v>8.0435652810057698E-2</v>
      </c>
      <c r="O52" s="6">
        <f t="shared" si="28"/>
        <v>12.432297930886683</v>
      </c>
      <c r="P52" s="3">
        <f t="shared" si="29"/>
        <v>8.0435652810057698E-2</v>
      </c>
      <c r="Q52" s="3">
        <f>IF(ISNUMBER(P52),SUMIF(A:A,A52,P:P),"")</f>
        <v>0.81231120049884609</v>
      </c>
      <c r="R52" s="3">
        <f t="shared" si="30"/>
        <v>9.9020735846879357E-2</v>
      </c>
      <c r="S52" s="7">
        <f t="shared" si="31"/>
        <v>10.098894857197884</v>
      </c>
    </row>
    <row r="53" spans="1:19" x14ac:dyDescent="0.3">
      <c r="A53" s="1">
        <v>20</v>
      </c>
      <c r="B53" s="5">
        <v>0.70138888888888884</v>
      </c>
      <c r="C53" s="1" t="s">
        <v>20</v>
      </c>
      <c r="D53" s="1">
        <v>6</v>
      </c>
      <c r="E53" s="1">
        <v>14</v>
      </c>
      <c r="F53" s="1" t="s">
        <v>67</v>
      </c>
      <c r="G53" s="1">
        <v>55.46</v>
      </c>
      <c r="H53" s="1">
        <f>1+COUNTIFS(A:A,A53,G:G,"&gt;"&amp;G53)</f>
        <v>6</v>
      </c>
      <c r="I53" s="2">
        <f>AVERAGEIF(A:A,A53,G:G)</f>
        <v>49.713846153846148</v>
      </c>
      <c r="J53" s="2">
        <f t="shared" si="24"/>
        <v>5.7461538461538524</v>
      </c>
      <c r="K53" s="2">
        <f t="shared" si="25"/>
        <v>95.746153846153845</v>
      </c>
      <c r="L53" s="2">
        <f t="shared" si="26"/>
        <v>312.55149223959711</v>
      </c>
      <c r="M53" s="2">
        <f>SUMIF(A:A,A53,L:L)</f>
        <v>3904.4296253183074</v>
      </c>
      <c r="N53" s="3">
        <f t="shared" si="27"/>
        <v>8.0050486814477143E-2</v>
      </c>
      <c r="O53" s="6">
        <f t="shared" si="28"/>
        <v>12.492116410454482</v>
      </c>
      <c r="P53" s="3">
        <f t="shared" si="29"/>
        <v>8.0050486814477143E-2</v>
      </c>
      <c r="Q53" s="3">
        <f>IF(ISNUMBER(P53),SUMIF(A:A,A53,P:P),"")</f>
        <v>0.81231120049884609</v>
      </c>
      <c r="R53" s="3">
        <f t="shared" si="30"/>
        <v>9.8546575210729057E-2</v>
      </c>
      <c r="S53" s="7">
        <f t="shared" si="31"/>
        <v>10.147486078147615</v>
      </c>
    </row>
    <row r="54" spans="1:19" x14ac:dyDescent="0.3">
      <c r="A54" s="1">
        <v>20</v>
      </c>
      <c r="B54" s="5">
        <v>0.70138888888888884</v>
      </c>
      <c r="C54" s="1" t="s">
        <v>20</v>
      </c>
      <c r="D54" s="1">
        <v>6</v>
      </c>
      <c r="E54" s="1">
        <v>4</v>
      </c>
      <c r="F54" s="1" t="s">
        <v>58</v>
      </c>
      <c r="G54" s="1">
        <v>50.89</v>
      </c>
      <c r="H54" s="1">
        <f>1+COUNTIFS(A:A,A54,G:G,"&gt;"&amp;G54)</f>
        <v>7</v>
      </c>
      <c r="I54" s="2">
        <f>AVERAGEIF(A:A,A54,G:G)</f>
        <v>49.713846153846148</v>
      </c>
      <c r="J54" s="2">
        <f t="shared" si="24"/>
        <v>1.1761538461538521</v>
      </c>
      <c r="K54" s="2">
        <f t="shared" si="25"/>
        <v>91.176153846153852</v>
      </c>
      <c r="L54" s="2">
        <f t="shared" si="26"/>
        <v>237.595400888016</v>
      </c>
      <c r="M54" s="2">
        <f>SUMIF(A:A,A54,L:L)</f>
        <v>3904.4296253183074</v>
      </c>
      <c r="N54" s="3">
        <f t="shared" si="27"/>
        <v>6.0852780991960155E-2</v>
      </c>
      <c r="O54" s="6">
        <f t="shared" si="28"/>
        <v>16.433102706220108</v>
      </c>
      <c r="P54" s="3">
        <f t="shared" si="29"/>
        <v>6.0852780991960155E-2</v>
      </c>
      <c r="Q54" s="3">
        <f>IF(ISNUMBER(P54),SUMIF(A:A,A54,P:P),"")</f>
        <v>0.81231120049884609</v>
      </c>
      <c r="R54" s="3">
        <f t="shared" si="30"/>
        <v>7.4913137913880823E-2</v>
      </c>
      <c r="S54" s="7">
        <f t="shared" si="31"/>
        <v>13.348793387210494</v>
      </c>
    </row>
    <row r="55" spans="1:19" x14ac:dyDescent="0.3">
      <c r="A55" s="1">
        <v>20</v>
      </c>
      <c r="B55" s="5">
        <v>0.70138888888888884</v>
      </c>
      <c r="C55" s="1" t="s">
        <v>20</v>
      </c>
      <c r="D55" s="1">
        <v>6</v>
      </c>
      <c r="E55" s="1">
        <v>7</v>
      </c>
      <c r="F55" s="1" t="s">
        <v>61</v>
      </c>
      <c r="G55" s="1">
        <v>46.36</v>
      </c>
      <c r="H55" s="1">
        <f>1+COUNTIFS(A:A,A55,G:G,"&gt;"&amp;G55)</f>
        <v>8</v>
      </c>
      <c r="I55" s="2">
        <f>AVERAGEIF(A:A,A55,G:G)</f>
        <v>49.713846153846148</v>
      </c>
      <c r="J55" s="2">
        <f t="shared" si="24"/>
        <v>-3.353846153846149</v>
      </c>
      <c r="K55" s="2">
        <f t="shared" si="25"/>
        <v>86.646153846153851</v>
      </c>
      <c r="L55" s="2">
        <f t="shared" si="26"/>
        <v>181.0492748161023</v>
      </c>
      <c r="M55" s="2">
        <f>SUMIF(A:A,A55,L:L)</f>
        <v>3904.4296253183074</v>
      </c>
      <c r="N55" s="3">
        <f t="shared" si="27"/>
        <v>4.6370223615271926E-2</v>
      </c>
      <c r="O55" s="6">
        <f t="shared" si="28"/>
        <v>21.565563459363009</v>
      </c>
      <c r="P55" s="3" t="str">
        <f t="shared" si="29"/>
        <v/>
      </c>
      <c r="Q55" s="3" t="str">
        <f>IF(ISNUMBER(P55),SUMIF(A:A,A55,P:P),"")</f>
        <v/>
      </c>
      <c r="R55" s="3" t="str">
        <f t="shared" si="30"/>
        <v/>
      </c>
      <c r="S55" s="7" t="str">
        <f t="shared" si="31"/>
        <v/>
      </c>
    </row>
    <row r="56" spans="1:19" x14ac:dyDescent="0.3">
      <c r="A56" s="1">
        <v>20</v>
      </c>
      <c r="B56" s="5">
        <v>0.70138888888888884</v>
      </c>
      <c r="C56" s="1" t="s">
        <v>20</v>
      </c>
      <c r="D56" s="1">
        <v>6</v>
      </c>
      <c r="E56" s="1">
        <v>10</v>
      </c>
      <c r="F56" s="1" t="s">
        <v>64</v>
      </c>
      <c r="G56" s="1">
        <v>45.39</v>
      </c>
      <c r="H56" s="1">
        <f>1+COUNTIFS(A:A,A56,G:G,"&gt;"&amp;G56)</f>
        <v>9</v>
      </c>
      <c r="I56" s="2">
        <f>AVERAGEIF(A:A,A56,G:G)</f>
        <v>49.713846153846148</v>
      </c>
      <c r="J56" s="2">
        <f t="shared" si="24"/>
        <v>-4.3238461538461479</v>
      </c>
      <c r="K56" s="2">
        <f t="shared" si="25"/>
        <v>85.676153846153852</v>
      </c>
      <c r="L56" s="2">
        <f t="shared" si="26"/>
        <v>170.81297265266764</v>
      </c>
      <c r="M56" s="2">
        <f>SUMIF(A:A,A56,L:L)</f>
        <v>3904.4296253183074</v>
      </c>
      <c r="N56" s="3">
        <f t="shared" si="27"/>
        <v>4.3748508500455342E-2</v>
      </c>
      <c r="O56" s="6">
        <f t="shared" si="28"/>
        <v>22.857922116124069</v>
      </c>
      <c r="P56" s="3" t="str">
        <f t="shared" si="29"/>
        <v/>
      </c>
      <c r="Q56" s="3" t="str">
        <f>IF(ISNUMBER(P56),SUMIF(A:A,A56,P:P),"")</f>
        <v/>
      </c>
      <c r="R56" s="3" t="str">
        <f t="shared" si="30"/>
        <v/>
      </c>
      <c r="S56" s="7" t="str">
        <f t="shared" si="31"/>
        <v/>
      </c>
    </row>
    <row r="57" spans="1:19" x14ac:dyDescent="0.3">
      <c r="A57" s="1">
        <v>20</v>
      </c>
      <c r="B57" s="5">
        <v>0.70138888888888884</v>
      </c>
      <c r="C57" s="1" t="s">
        <v>20</v>
      </c>
      <c r="D57" s="1">
        <v>6</v>
      </c>
      <c r="E57" s="1">
        <v>11</v>
      </c>
      <c r="F57" s="1" t="s">
        <v>65</v>
      </c>
      <c r="G57" s="1">
        <v>41.89</v>
      </c>
      <c r="H57" s="1">
        <f>1+COUNTIFS(A:A,A57,G:G,"&gt;"&amp;G57)</f>
        <v>10</v>
      </c>
      <c r="I57" s="2">
        <f>AVERAGEIF(A:A,A57,G:G)</f>
        <v>49.713846153846148</v>
      </c>
      <c r="J57" s="2">
        <f t="shared" si="24"/>
        <v>-7.8238461538461479</v>
      </c>
      <c r="K57" s="2">
        <f t="shared" si="25"/>
        <v>82.176153846153852</v>
      </c>
      <c r="L57" s="2">
        <f t="shared" si="26"/>
        <v>138.45830463958879</v>
      </c>
      <c r="M57" s="2">
        <f>SUMIF(A:A,A57,L:L)</f>
        <v>3904.4296253183074</v>
      </c>
      <c r="N57" s="3">
        <f t="shared" si="27"/>
        <v>3.5461851775161916E-2</v>
      </c>
      <c r="O57" s="6">
        <f t="shared" si="28"/>
        <v>28.199317010862273</v>
      </c>
      <c r="P57" s="3" t="str">
        <f t="shared" si="29"/>
        <v/>
      </c>
      <c r="Q57" s="3" t="str">
        <f>IF(ISNUMBER(P57),SUMIF(A:A,A57,P:P),"")</f>
        <v/>
      </c>
      <c r="R57" s="3" t="str">
        <f t="shared" si="30"/>
        <v/>
      </c>
      <c r="S57" s="7" t="str">
        <f t="shared" si="31"/>
        <v/>
      </c>
    </row>
    <row r="58" spans="1:19" x14ac:dyDescent="0.3">
      <c r="A58" s="1">
        <v>20</v>
      </c>
      <c r="B58" s="5">
        <v>0.70138888888888884</v>
      </c>
      <c r="C58" s="1" t="s">
        <v>20</v>
      </c>
      <c r="D58" s="1">
        <v>6</v>
      </c>
      <c r="E58" s="1">
        <v>9</v>
      </c>
      <c r="F58" s="1" t="s">
        <v>63</v>
      </c>
      <c r="G58" s="1">
        <v>39.21</v>
      </c>
      <c r="H58" s="1">
        <f>1+COUNTIFS(A:A,A58,G:G,"&gt;"&amp;G58)</f>
        <v>11</v>
      </c>
      <c r="I58" s="2">
        <f>AVERAGEIF(A:A,A58,G:G)</f>
        <v>49.713846153846148</v>
      </c>
      <c r="J58" s="2">
        <f t="shared" si="24"/>
        <v>-10.503846153846148</v>
      </c>
      <c r="K58" s="2">
        <f t="shared" si="25"/>
        <v>79.496153846153845</v>
      </c>
      <c r="L58" s="2">
        <f t="shared" si="26"/>
        <v>117.89203296753044</v>
      </c>
      <c r="M58" s="2">
        <f>SUMIF(A:A,A58,L:L)</f>
        <v>3904.4296253183074</v>
      </c>
      <c r="N58" s="3">
        <f t="shared" si="27"/>
        <v>3.0194431525429104E-2</v>
      </c>
      <c r="O58" s="6">
        <f t="shared" si="28"/>
        <v>33.118689423174651</v>
      </c>
      <c r="P58" s="3" t="str">
        <f t="shared" si="29"/>
        <v/>
      </c>
      <c r="Q58" s="3" t="str">
        <f>IF(ISNUMBER(P58),SUMIF(A:A,A58,P:P),"")</f>
        <v/>
      </c>
      <c r="R58" s="3" t="str">
        <f t="shared" si="30"/>
        <v/>
      </c>
      <c r="S58" s="7" t="str">
        <f t="shared" si="31"/>
        <v/>
      </c>
    </row>
    <row r="59" spans="1:19" x14ac:dyDescent="0.3">
      <c r="A59" s="1">
        <v>20</v>
      </c>
      <c r="B59" s="5">
        <v>0.70138888888888884</v>
      </c>
      <c r="C59" s="1" t="s">
        <v>20</v>
      </c>
      <c r="D59" s="1">
        <v>6</v>
      </c>
      <c r="E59" s="1">
        <v>8</v>
      </c>
      <c r="F59" s="1" t="s">
        <v>62</v>
      </c>
      <c r="G59" s="1">
        <v>32.549999999999997</v>
      </c>
      <c r="H59" s="1">
        <f>1+COUNTIFS(A:A,A59,G:G,"&gt;"&amp;G59)</f>
        <v>12</v>
      </c>
      <c r="I59" s="2">
        <f>AVERAGEIF(A:A,A59,G:G)</f>
        <v>49.713846153846148</v>
      </c>
      <c r="J59" s="2">
        <f t="shared" si="24"/>
        <v>-17.163846153846151</v>
      </c>
      <c r="K59" s="2">
        <f t="shared" si="25"/>
        <v>72.836153846153849</v>
      </c>
      <c r="L59" s="2">
        <f t="shared" si="26"/>
        <v>79.057009446091016</v>
      </c>
      <c r="M59" s="2">
        <f>SUMIF(A:A,A59,L:L)</f>
        <v>3904.4296253183074</v>
      </c>
      <c r="N59" s="3">
        <f t="shared" si="27"/>
        <v>2.0248030322648193E-2</v>
      </c>
      <c r="O59" s="6">
        <f t="shared" si="28"/>
        <v>49.387519875523985</v>
      </c>
      <c r="P59" s="3" t="str">
        <f t="shared" si="29"/>
        <v/>
      </c>
      <c r="Q59" s="3" t="str">
        <f>IF(ISNUMBER(P59),SUMIF(A:A,A59,P:P),"")</f>
        <v/>
      </c>
      <c r="R59" s="3" t="str">
        <f t="shared" si="30"/>
        <v/>
      </c>
      <c r="S59" s="7" t="str">
        <f t="shared" si="31"/>
        <v/>
      </c>
    </row>
    <row r="60" spans="1:19" x14ac:dyDescent="0.3">
      <c r="A60" s="1">
        <v>20</v>
      </c>
      <c r="B60" s="5">
        <v>0.70138888888888884</v>
      </c>
      <c r="C60" s="1" t="s">
        <v>20</v>
      </c>
      <c r="D60" s="1">
        <v>6</v>
      </c>
      <c r="E60" s="1">
        <v>2</v>
      </c>
      <c r="F60" s="1" t="s">
        <v>56</v>
      </c>
      <c r="G60" s="1">
        <v>23.36</v>
      </c>
      <c r="H60" s="1">
        <f>1+COUNTIFS(A:A,A60,G:G,"&gt;"&amp;G60)</f>
        <v>13</v>
      </c>
      <c r="I60" s="2">
        <f>AVERAGEIF(A:A,A60,G:G)</f>
        <v>49.713846153846148</v>
      </c>
      <c r="J60" s="2">
        <f t="shared" si="24"/>
        <v>-26.353846153846149</v>
      </c>
      <c r="K60" s="2">
        <f t="shared" si="25"/>
        <v>63.646153846153851</v>
      </c>
      <c r="L60" s="2">
        <f t="shared" si="26"/>
        <v>45.548114590753237</v>
      </c>
      <c r="M60" s="2">
        <f>SUMIF(A:A,A60,L:L)</f>
        <v>3904.4296253183074</v>
      </c>
      <c r="N60" s="3">
        <f t="shared" si="27"/>
        <v>1.1665753762187465E-2</v>
      </c>
      <c r="O60" s="6">
        <f t="shared" si="28"/>
        <v>85.720993292463277</v>
      </c>
      <c r="P60" s="3" t="str">
        <f t="shared" si="29"/>
        <v/>
      </c>
      <c r="Q60" s="3" t="str">
        <f>IF(ISNUMBER(P60),SUMIF(A:A,A60,P:P),"")</f>
        <v/>
      </c>
      <c r="R60" s="3" t="str">
        <f t="shared" si="30"/>
        <v/>
      </c>
      <c r="S60" s="7" t="str">
        <f t="shared" si="31"/>
        <v/>
      </c>
    </row>
    <row r="61" spans="1:19" x14ac:dyDescent="0.3">
      <c r="A61" s="1"/>
      <c r="B61" s="5"/>
      <c r="C61" s="1"/>
      <c r="D61" s="1"/>
      <c r="E61" s="1"/>
      <c r="F61" s="1"/>
      <c r="G61" s="1"/>
      <c r="H61" s="1"/>
      <c r="I61" s="2"/>
      <c r="J61" s="2"/>
      <c r="K61" s="2"/>
      <c r="L61" s="2"/>
      <c r="M61" s="2"/>
      <c r="N61" s="3"/>
      <c r="O61" s="6"/>
      <c r="P61" s="3"/>
      <c r="Q61" s="3"/>
      <c r="R61" s="3"/>
      <c r="S61" s="7"/>
    </row>
    <row r="62" spans="1:19" x14ac:dyDescent="0.3">
      <c r="A62" s="1">
        <v>24</v>
      </c>
      <c r="B62" s="5">
        <v>0.72916666666666663</v>
      </c>
      <c r="C62" s="1" t="s">
        <v>20</v>
      </c>
      <c r="D62" s="1">
        <v>7</v>
      </c>
      <c r="E62" s="1">
        <v>2</v>
      </c>
      <c r="F62" s="1" t="s">
        <v>69</v>
      </c>
      <c r="G62" s="1">
        <v>72.66</v>
      </c>
      <c r="H62" s="1">
        <f>1+COUNTIFS(A:A,A62,G:G,"&gt;"&amp;G62)</f>
        <v>1</v>
      </c>
      <c r="I62" s="2">
        <f>AVERAGEIF(A:A,A62,G:G)</f>
        <v>50.783000000000001</v>
      </c>
      <c r="J62" s="2">
        <f t="shared" ref="J62:J86" si="32">G62-I62</f>
        <v>21.876999999999995</v>
      </c>
      <c r="K62" s="2">
        <f t="shared" ref="K62:K86" si="33">90+J62</f>
        <v>111.877</v>
      </c>
      <c r="L62" s="2">
        <f t="shared" ref="L62:L86" si="34">EXP(0.06*K62)</f>
        <v>822.72335334977242</v>
      </c>
      <c r="M62" s="2">
        <f>SUMIF(A:A,A62,L:L)</f>
        <v>2690.5965107992056</v>
      </c>
      <c r="N62" s="3">
        <f t="shared" ref="N62:N86" si="35">L62/M62</f>
        <v>0.30577730627673844</v>
      </c>
      <c r="O62" s="6">
        <f t="shared" ref="O62:O86" si="36">1/N62</f>
        <v>3.2703538800062795</v>
      </c>
      <c r="P62" s="3">
        <f t="shared" ref="P62:P86" si="37">IF(O62&gt;21,"",N62)</f>
        <v>0.30577730627673844</v>
      </c>
      <c r="Q62" s="3">
        <f>IF(ISNUMBER(P62),SUMIF(A:A,A62,P:P),"")</f>
        <v>0.91386975193156106</v>
      </c>
      <c r="R62" s="3">
        <f t="shared" ref="R62:R86" si="38">IFERROR(P62*(1/Q62),"")</f>
        <v>0.3345961562142149</v>
      </c>
      <c r="S62" s="7">
        <f t="shared" ref="S62:S86" si="39">IFERROR(1/R62,"")</f>
        <v>2.9886774890497567</v>
      </c>
    </row>
    <row r="63" spans="1:19" x14ac:dyDescent="0.3">
      <c r="A63" s="1">
        <v>24</v>
      </c>
      <c r="B63" s="5">
        <v>0.72916666666666663</v>
      </c>
      <c r="C63" s="1" t="s">
        <v>20</v>
      </c>
      <c r="D63" s="1">
        <v>7</v>
      </c>
      <c r="E63" s="1">
        <v>4</v>
      </c>
      <c r="F63" s="1" t="s">
        <v>71</v>
      </c>
      <c r="G63" s="1">
        <v>58.64</v>
      </c>
      <c r="H63" s="1">
        <f>1+COUNTIFS(A:A,A63,G:G,"&gt;"&amp;G63)</f>
        <v>2</v>
      </c>
      <c r="I63" s="2">
        <f>AVERAGEIF(A:A,A63,G:G)</f>
        <v>50.783000000000001</v>
      </c>
      <c r="J63" s="2">
        <f t="shared" si="32"/>
        <v>7.8569999999999993</v>
      </c>
      <c r="K63" s="2">
        <f t="shared" si="33"/>
        <v>97.856999999999999</v>
      </c>
      <c r="L63" s="2">
        <f t="shared" si="34"/>
        <v>354.75237114268026</v>
      </c>
      <c r="M63" s="2">
        <f>SUMIF(A:A,A63,L:L)</f>
        <v>2690.5965107992056</v>
      </c>
      <c r="N63" s="3">
        <f t="shared" si="35"/>
        <v>0.13184896721556583</v>
      </c>
      <c r="O63" s="6">
        <f t="shared" si="36"/>
        <v>7.5844355941374566</v>
      </c>
      <c r="P63" s="3">
        <f t="shared" si="37"/>
        <v>0.13184896721556583</v>
      </c>
      <c r="Q63" s="3">
        <f>IF(ISNUMBER(P63),SUMIF(A:A,A63,P:P),"")</f>
        <v>0.91386975193156106</v>
      </c>
      <c r="R63" s="3">
        <f t="shared" si="38"/>
        <v>0.14427544727997504</v>
      </c>
      <c r="S63" s="7">
        <f t="shared" si="39"/>
        <v>6.9311862749552997</v>
      </c>
    </row>
    <row r="64" spans="1:19" x14ac:dyDescent="0.3">
      <c r="A64" s="1">
        <v>24</v>
      </c>
      <c r="B64" s="5">
        <v>0.72916666666666663</v>
      </c>
      <c r="C64" s="1" t="s">
        <v>20</v>
      </c>
      <c r="D64" s="1">
        <v>7</v>
      </c>
      <c r="E64" s="1">
        <v>8</v>
      </c>
      <c r="F64" s="1" t="s">
        <v>73</v>
      </c>
      <c r="G64" s="1">
        <v>57.44</v>
      </c>
      <c r="H64" s="1">
        <f>1+COUNTIFS(A:A,A64,G:G,"&gt;"&amp;G64)</f>
        <v>3</v>
      </c>
      <c r="I64" s="2">
        <f>AVERAGEIF(A:A,A64,G:G)</f>
        <v>50.783000000000001</v>
      </c>
      <c r="J64" s="2">
        <f t="shared" si="32"/>
        <v>6.6569999999999965</v>
      </c>
      <c r="K64" s="2">
        <f t="shared" si="33"/>
        <v>96.656999999999996</v>
      </c>
      <c r="L64" s="2">
        <f t="shared" si="34"/>
        <v>330.10804171054752</v>
      </c>
      <c r="M64" s="2">
        <f>SUMIF(A:A,A64,L:L)</f>
        <v>2690.5965107992056</v>
      </c>
      <c r="N64" s="3">
        <f t="shared" si="35"/>
        <v>0.12268953757488274</v>
      </c>
      <c r="O64" s="6">
        <f t="shared" si="36"/>
        <v>8.1506542429476241</v>
      </c>
      <c r="P64" s="3">
        <f t="shared" si="37"/>
        <v>0.12268953757488274</v>
      </c>
      <c r="Q64" s="3">
        <f>IF(ISNUMBER(P64),SUMIF(A:A,A64,P:P),"")</f>
        <v>0.91386975193156106</v>
      </c>
      <c r="R64" s="3">
        <f t="shared" si="38"/>
        <v>0.13425276120099755</v>
      </c>
      <c r="S64" s="7">
        <f t="shared" si="39"/>
        <v>7.448636371082471</v>
      </c>
    </row>
    <row r="65" spans="1:19" x14ac:dyDescent="0.3">
      <c r="A65" s="1">
        <v>24</v>
      </c>
      <c r="B65" s="5">
        <v>0.72916666666666663</v>
      </c>
      <c r="C65" s="1" t="s">
        <v>20</v>
      </c>
      <c r="D65" s="1">
        <v>7</v>
      </c>
      <c r="E65" s="1">
        <v>3</v>
      </c>
      <c r="F65" s="1" t="s">
        <v>70</v>
      </c>
      <c r="G65" s="1">
        <v>54.28</v>
      </c>
      <c r="H65" s="1">
        <f>1+COUNTIFS(A:A,A65,G:G,"&gt;"&amp;G65)</f>
        <v>4</v>
      </c>
      <c r="I65" s="2">
        <f>AVERAGEIF(A:A,A65,G:G)</f>
        <v>50.783000000000001</v>
      </c>
      <c r="J65" s="2">
        <f t="shared" si="32"/>
        <v>3.4969999999999999</v>
      </c>
      <c r="K65" s="2">
        <f t="shared" si="33"/>
        <v>93.497</v>
      </c>
      <c r="L65" s="2">
        <f t="shared" si="34"/>
        <v>273.0950764665871</v>
      </c>
      <c r="M65" s="2">
        <f>SUMIF(A:A,A65,L:L)</f>
        <v>2690.5965107992056</v>
      </c>
      <c r="N65" s="3">
        <f t="shared" si="35"/>
        <v>0.10149982554815247</v>
      </c>
      <c r="O65" s="6">
        <f t="shared" si="36"/>
        <v>9.8522336821711143</v>
      </c>
      <c r="P65" s="3">
        <f t="shared" si="37"/>
        <v>0.10149982554815247</v>
      </c>
      <c r="Q65" s="3">
        <f>IF(ISNUMBER(P65),SUMIF(A:A,A65,P:P),"")</f>
        <v>0.91386975193156106</v>
      </c>
      <c r="R65" s="3">
        <f t="shared" si="38"/>
        <v>0.11106596463404306</v>
      </c>
      <c r="S65" s="7">
        <f t="shared" si="39"/>
        <v>9.0036583510974886</v>
      </c>
    </row>
    <row r="66" spans="1:19" x14ac:dyDescent="0.3">
      <c r="A66" s="1">
        <v>24</v>
      </c>
      <c r="B66" s="5">
        <v>0.72916666666666663</v>
      </c>
      <c r="C66" s="1" t="s">
        <v>20</v>
      </c>
      <c r="D66" s="1">
        <v>7</v>
      </c>
      <c r="E66" s="1">
        <v>1</v>
      </c>
      <c r="F66" s="1" t="s">
        <v>68</v>
      </c>
      <c r="G66" s="1">
        <v>49.17</v>
      </c>
      <c r="H66" s="1">
        <f>1+COUNTIFS(A:A,A66,G:G,"&gt;"&amp;G66)</f>
        <v>5</v>
      </c>
      <c r="I66" s="2">
        <f>AVERAGEIF(A:A,A66,G:G)</f>
        <v>50.783000000000001</v>
      </c>
      <c r="J66" s="2">
        <f t="shared" si="32"/>
        <v>-1.6129999999999995</v>
      </c>
      <c r="K66" s="2">
        <f t="shared" si="33"/>
        <v>88.387</v>
      </c>
      <c r="L66" s="2">
        <f t="shared" si="34"/>
        <v>200.98293420464773</v>
      </c>
      <c r="M66" s="2">
        <f>SUMIF(A:A,A66,L:L)</f>
        <v>2690.5965107992056</v>
      </c>
      <c r="N66" s="3">
        <f t="shared" si="35"/>
        <v>7.4698280993811456E-2</v>
      </c>
      <c r="O66" s="6">
        <f t="shared" si="36"/>
        <v>13.387188924506138</v>
      </c>
      <c r="P66" s="3">
        <f t="shared" si="37"/>
        <v>7.4698280993811456E-2</v>
      </c>
      <c r="Q66" s="3">
        <f>IF(ISNUMBER(P66),SUMIF(A:A,A66,P:P),"")</f>
        <v>0.91386975193156106</v>
      </c>
      <c r="R66" s="3">
        <f t="shared" si="38"/>
        <v>8.1738432458157928E-2</v>
      </c>
      <c r="S66" s="7">
        <f t="shared" si="39"/>
        <v>12.234147021499368</v>
      </c>
    </row>
    <row r="67" spans="1:19" x14ac:dyDescent="0.3">
      <c r="A67" s="1">
        <v>24</v>
      </c>
      <c r="B67" s="5">
        <v>0.72916666666666663</v>
      </c>
      <c r="C67" s="1" t="s">
        <v>20</v>
      </c>
      <c r="D67" s="1">
        <v>7</v>
      </c>
      <c r="E67" s="1">
        <v>7</v>
      </c>
      <c r="F67" s="1" t="s">
        <v>72</v>
      </c>
      <c r="G67" s="1">
        <v>46.24</v>
      </c>
      <c r="H67" s="1">
        <f>1+COUNTIFS(A:A,A67,G:G,"&gt;"&amp;G67)</f>
        <v>6</v>
      </c>
      <c r="I67" s="2">
        <f>AVERAGEIF(A:A,A67,G:G)</f>
        <v>50.783000000000001</v>
      </c>
      <c r="J67" s="2">
        <f t="shared" si="32"/>
        <v>-4.5429999999999993</v>
      </c>
      <c r="K67" s="2">
        <f t="shared" si="33"/>
        <v>85.456999999999994</v>
      </c>
      <c r="L67" s="2">
        <f t="shared" si="34"/>
        <v>168.58161591964594</v>
      </c>
      <c r="M67" s="2">
        <f>SUMIF(A:A,A67,L:L)</f>
        <v>2690.5965107992056</v>
      </c>
      <c r="N67" s="3">
        <f t="shared" si="35"/>
        <v>6.2655851683079397E-2</v>
      </c>
      <c r="O67" s="6">
        <f t="shared" si="36"/>
        <v>15.960201212460037</v>
      </c>
      <c r="P67" s="3">
        <f t="shared" si="37"/>
        <v>6.2655851683079397E-2</v>
      </c>
      <c r="Q67" s="3">
        <f>IF(ISNUMBER(P67),SUMIF(A:A,A67,P:P),"")</f>
        <v>0.91386975193156106</v>
      </c>
      <c r="R67" s="3">
        <f t="shared" si="38"/>
        <v>6.8561030224109698E-2</v>
      </c>
      <c r="S67" s="7">
        <f t="shared" si="39"/>
        <v>14.585545122808655</v>
      </c>
    </row>
    <row r="68" spans="1:19" x14ac:dyDescent="0.3">
      <c r="A68" s="1">
        <v>24</v>
      </c>
      <c r="B68" s="5">
        <v>0.72916666666666663</v>
      </c>
      <c r="C68" s="1" t="s">
        <v>20</v>
      </c>
      <c r="D68" s="1">
        <v>7</v>
      </c>
      <c r="E68" s="1">
        <v>13</v>
      </c>
      <c r="F68" s="1" t="s">
        <v>77</v>
      </c>
      <c r="G68" s="1">
        <v>46.01</v>
      </c>
      <c r="H68" s="1">
        <f>1+COUNTIFS(A:A,A68,G:G,"&gt;"&amp;G68)</f>
        <v>7</v>
      </c>
      <c r="I68" s="2">
        <f>AVERAGEIF(A:A,A68,G:G)</f>
        <v>50.783000000000001</v>
      </c>
      <c r="J68" s="2">
        <f t="shared" si="32"/>
        <v>-4.7730000000000032</v>
      </c>
      <c r="K68" s="2">
        <f t="shared" si="33"/>
        <v>85.227000000000004</v>
      </c>
      <c r="L68" s="2">
        <f t="shared" si="34"/>
        <v>166.27116837470112</v>
      </c>
      <c r="M68" s="2">
        <f>SUMIF(A:A,A68,L:L)</f>
        <v>2690.5965107992056</v>
      </c>
      <c r="N68" s="3">
        <f t="shared" si="35"/>
        <v>6.1797139670456386E-2</v>
      </c>
      <c r="O68" s="6">
        <f t="shared" si="36"/>
        <v>16.181978734495928</v>
      </c>
      <c r="P68" s="3">
        <f t="shared" si="37"/>
        <v>6.1797139670456386E-2</v>
      </c>
      <c r="Q68" s="3">
        <f>IF(ISNUMBER(P68),SUMIF(A:A,A68,P:P),"")</f>
        <v>0.91386975193156106</v>
      </c>
      <c r="R68" s="3">
        <f t="shared" si="38"/>
        <v>6.7621386461081068E-2</v>
      </c>
      <c r="S68" s="7">
        <f t="shared" si="39"/>
        <v>14.788220891855593</v>
      </c>
    </row>
    <row r="69" spans="1:19" x14ac:dyDescent="0.3">
      <c r="A69" s="1">
        <v>24</v>
      </c>
      <c r="B69" s="5">
        <v>0.72916666666666663</v>
      </c>
      <c r="C69" s="1" t="s">
        <v>20</v>
      </c>
      <c r="D69" s="1">
        <v>7</v>
      </c>
      <c r="E69" s="1">
        <v>12</v>
      </c>
      <c r="F69" s="1" t="s">
        <v>76</v>
      </c>
      <c r="G69" s="1">
        <v>43.42</v>
      </c>
      <c r="H69" s="1">
        <f>1+COUNTIFS(A:A,A69,G:G,"&gt;"&amp;G69)</f>
        <v>8</v>
      </c>
      <c r="I69" s="2">
        <f>AVERAGEIF(A:A,A69,G:G)</f>
        <v>50.783000000000001</v>
      </c>
      <c r="J69" s="2">
        <f t="shared" si="32"/>
        <v>-7.3629999999999995</v>
      </c>
      <c r="K69" s="2">
        <f t="shared" si="33"/>
        <v>82.637</v>
      </c>
      <c r="L69" s="2">
        <f t="shared" si="34"/>
        <v>142.34020470341125</v>
      </c>
      <c r="M69" s="2">
        <f>SUMIF(A:A,A69,L:L)</f>
        <v>2690.5965107992056</v>
      </c>
      <c r="N69" s="3">
        <f t="shared" si="35"/>
        <v>5.2902842968874216E-2</v>
      </c>
      <c r="O69" s="6">
        <f t="shared" si="36"/>
        <v>18.90257581408919</v>
      </c>
      <c r="P69" s="3">
        <f t="shared" si="37"/>
        <v>5.2902842968874216E-2</v>
      </c>
      <c r="Q69" s="3">
        <f>IF(ISNUMBER(P69),SUMIF(A:A,A69,P:P),"")</f>
        <v>0.91386975193156106</v>
      </c>
      <c r="R69" s="3">
        <f t="shared" si="38"/>
        <v>5.7888821527420531E-2</v>
      </c>
      <c r="S69" s="7">
        <f t="shared" si="39"/>
        <v>17.274492270089212</v>
      </c>
    </row>
    <row r="70" spans="1:19" x14ac:dyDescent="0.3">
      <c r="A70" s="1">
        <v>24</v>
      </c>
      <c r="B70" s="5">
        <v>0.72916666666666663</v>
      </c>
      <c r="C70" s="1" t="s">
        <v>20</v>
      </c>
      <c r="D70" s="1">
        <v>7</v>
      </c>
      <c r="E70" s="1">
        <v>9</v>
      </c>
      <c r="F70" s="1" t="s">
        <v>74</v>
      </c>
      <c r="G70" s="1">
        <v>40.43</v>
      </c>
      <c r="H70" s="1">
        <f>1+COUNTIFS(A:A,A70,G:G,"&gt;"&amp;G70)</f>
        <v>9</v>
      </c>
      <c r="I70" s="2">
        <f>AVERAGEIF(A:A,A70,G:G)</f>
        <v>50.783000000000001</v>
      </c>
      <c r="J70" s="2">
        <f t="shared" si="32"/>
        <v>-10.353000000000002</v>
      </c>
      <c r="K70" s="2">
        <f t="shared" si="33"/>
        <v>79.646999999999991</v>
      </c>
      <c r="L70" s="2">
        <f t="shared" si="34"/>
        <v>118.96388979960366</v>
      </c>
      <c r="M70" s="2">
        <f>SUMIF(A:A,A70,L:L)</f>
        <v>2690.5965107992056</v>
      </c>
      <c r="N70" s="3">
        <f t="shared" si="35"/>
        <v>4.4214689687628796E-2</v>
      </c>
      <c r="O70" s="6">
        <f t="shared" si="36"/>
        <v>22.616917749844539</v>
      </c>
      <c r="P70" s="3" t="str">
        <f t="shared" si="37"/>
        <v/>
      </c>
      <c r="Q70" s="3" t="str">
        <f>IF(ISNUMBER(P70),SUMIF(A:A,A70,P:P),"")</f>
        <v/>
      </c>
      <c r="R70" s="3" t="str">
        <f t="shared" si="38"/>
        <v/>
      </c>
      <c r="S70" s="7" t="str">
        <f t="shared" si="39"/>
        <v/>
      </c>
    </row>
    <row r="71" spans="1:19" x14ac:dyDescent="0.3">
      <c r="A71" s="1">
        <v>24</v>
      </c>
      <c r="B71" s="5">
        <v>0.72916666666666663</v>
      </c>
      <c r="C71" s="1" t="s">
        <v>20</v>
      </c>
      <c r="D71" s="1">
        <v>7</v>
      </c>
      <c r="E71" s="1">
        <v>10</v>
      </c>
      <c r="F71" s="1" t="s">
        <v>75</v>
      </c>
      <c r="G71" s="1">
        <v>39.54</v>
      </c>
      <c r="H71" s="1">
        <f>1+COUNTIFS(A:A,A71,G:G,"&gt;"&amp;G71)</f>
        <v>10</v>
      </c>
      <c r="I71" s="2">
        <f>AVERAGEIF(A:A,A71,G:G)</f>
        <v>50.783000000000001</v>
      </c>
      <c r="J71" s="2">
        <f t="shared" si="32"/>
        <v>-11.243000000000002</v>
      </c>
      <c r="K71" s="2">
        <f t="shared" si="33"/>
        <v>78.757000000000005</v>
      </c>
      <c r="L71" s="2">
        <f t="shared" si="34"/>
        <v>112.77785512760835</v>
      </c>
      <c r="M71" s="2">
        <f>SUMIF(A:A,A71,L:L)</f>
        <v>2690.5965107992056</v>
      </c>
      <c r="N71" s="3">
        <f t="shared" si="35"/>
        <v>4.1915558380810208E-2</v>
      </c>
      <c r="O71" s="6">
        <f t="shared" si="36"/>
        <v>23.857489644175185</v>
      </c>
      <c r="P71" s="3" t="str">
        <f t="shared" si="37"/>
        <v/>
      </c>
      <c r="Q71" s="3" t="str">
        <f>IF(ISNUMBER(P71),SUMIF(A:A,A71,P:P),"")</f>
        <v/>
      </c>
      <c r="R71" s="3" t="str">
        <f t="shared" si="38"/>
        <v/>
      </c>
      <c r="S71" s="7" t="str">
        <f t="shared" si="39"/>
        <v/>
      </c>
    </row>
    <row r="72" spans="1:19" x14ac:dyDescent="0.3">
      <c r="A72" s="1"/>
      <c r="B72" s="5"/>
      <c r="C72" s="1"/>
      <c r="D72" s="1"/>
      <c r="E72" s="1"/>
      <c r="F72" s="1"/>
      <c r="G72" s="1"/>
      <c r="H72" s="1"/>
      <c r="I72" s="2"/>
      <c r="J72" s="2"/>
      <c r="K72" s="2"/>
      <c r="L72" s="2"/>
      <c r="M72" s="2"/>
      <c r="N72" s="3"/>
      <c r="O72" s="6"/>
      <c r="P72" s="3"/>
      <c r="Q72" s="3"/>
      <c r="R72" s="3"/>
      <c r="S72" s="7"/>
    </row>
    <row r="73" spans="1:19" x14ac:dyDescent="0.3">
      <c r="A73" s="1">
        <v>27</v>
      </c>
      <c r="B73" s="5">
        <v>0.75347222222222221</v>
      </c>
      <c r="C73" s="1" t="s">
        <v>20</v>
      </c>
      <c r="D73" s="1">
        <v>8</v>
      </c>
      <c r="E73" s="1">
        <v>3</v>
      </c>
      <c r="F73" s="1" t="s">
        <v>79</v>
      </c>
      <c r="G73" s="1">
        <v>67.59</v>
      </c>
      <c r="H73" s="1">
        <f>1+COUNTIFS(A:A,A73,G:G,"&gt;"&amp;G73)</f>
        <v>1</v>
      </c>
      <c r="I73" s="2">
        <f>AVERAGEIF(A:A,A73,G:G)</f>
        <v>46.88214285714286</v>
      </c>
      <c r="J73" s="2">
        <f t="shared" si="32"/>
        <v>20.707857142857144</v>
      </c>
      <c r="K73" s="2">
        <f t="shared" si="33"/>
        <v>110.70785714285714</v>
      </c>
      <c r="L73" s="2">
        <f t="shared" si="34"/>
        <v>766.98820915622889</v>
      </c>
      <c r="M73" s="2">
        <f>SUMIF(A:A,A73,L:L)</f>
        <v>3838.252665314767</v>
      </c>
      <c r="N73" s="3">
        <f t="shared" si="35"/>
        <v>0.19982744129569432</v>
      </c>
      <c r="O73" s="6">
        <f t="shared" si="36"/>
        <v>5.004317692885091</v>
      </c>
      <c r="P73" s="3">
        <f t="shared" si="37"/>
        <v>0.19982744129569432</v>
      </c>
      <c r="Q73" s="3">
        <f>IF(ISNUMBER(P73),SUMIF(A:A,A73,P:P),"")</f>
        <v>0.80261002463775832</v>
      </c>
      <c r="R73" s="3">
        <f t="shared" si="38"/>
        <v>0.24897202272782773</v>
      </c>
      <c r="S73" s="7">
        <f t="shared" si="39"/>
        <v>4.0165155467816724</v>
      </c>
    </row>
    <row r="74" spans="1:19" x14ac:dyDescent="0.3">
      <c r="A74" s="1">
        <v>27</v>
      </c>
      <c r="B74" s="5">
        <v>0.75347222222222221</v>
      </c>
      <c r="C74" s="1" t="s">
        <v>20</v>
      </c>
      <c r="D74" s="1">
        <v>8</v>
      </c>
      <c r="E74" s="1">
        <v>8</v>
      </c>
      <c r="F74" s="1" t="s">
        <v>81</v>
      </c>
      <c r="G74" s="1">
        <v>60.31</v>
      </c>
      <c r="H74" s="1">
        <f>1+COUNTIFS(A:A,A74,G:G,"&gt;"&amp;G74)</f>
        <v>2</v>
      </c>
      <c r="I74" s="2">
        <f>AVERAGEIF(A:A,A74,G:G)</f>
        <v>46.88214285714286</v>
      </c>
      <c r="J74" s="2">
        <f t="shared" si="32"/>
        <v>13.427857142857142</v>
      </c>
      <c r="K74" s="2">
        <f t="shared" si="33"/>
        <v>103.42785714285714</v>
      </c>
      <c r="L74" s="2">
        <f t="shared" si="34"/>
        <v>495.55157174769948</v>
      </c>
      <c r="M74" s="2">
        <f>SUMIF(A:A,A74,L:L)</f>
        <v>3838.252665314767</v>
      </c>
      <c r="N74" s="3">
        <f t="shared" si="35"/>
        <v>0.12910863743438847</v>
      </c>
      <c r="O74" s="6">
        <f t="shared" si="36"/>
        <v>7.7454151780370895</v>
      </c>
      <c r="P74" s="3">
        <f t="shared" si="37"/>
        <v>0.12910863743438847</v>
      </c>
      <c r="Q74" s="3">
        <f>IF(ISNUMBER(P74),SUMIF(A:A,A74,P:P),"")</f>
        <v>0.80261002463775832</v>
      </c>
      <c r="R74" s="3">
        <f t="shared" si="38"/>
        <v>0.16086098288226469</v>
      </c>
      <c r="S74" s="7">
        <f t="shared" si="39"/>
        <v>6.2165478668740146</v>
      </c>
    </row>
    <row r="75" spans="1:19" x14ac:dyDescent="0.3">
      <c r="A75" s="1">
        <v>27</v>
      </c>
      <c r="B75" s="5">
        <v>0.75347222222222221</v>
      </c>
      <c r="C75" s="1" t="s">
        <v>20</v>
      </c>
      <c r="D75" s="1">
        <v>8</v>
      </c>
      <c r="E75" s="1">
        <v>2</v>
      </c>
      <c r="F75" s="1" t="s">
        <v>78</v>
      </c>
      <c r="G75" s="1">
        <v>57.82</v>
      </c>
      <c r="H75" s="1">
        <f>1+COUNTIFS(A:A,A75,G:G,"&gt;"&amp;G75)</f>
        <v>3</v>
      </c>
      <c r="I75" s="2">
        <f>AVERAGEIF(A:A,A75,G:G)</f>
        <v>46.88214285714286</v>
      </c>
      <c r="J75" s="2">
        <f t="shared" si="32"/>
        <v>10.937857142857141</v>
      </c>
      <c r="K75" s="2">
        <f t="shared" si="33"/>
        <v>100.93785714285714</v>
      </c>
      <c r="L75" s="2">
        <f t="shared" si="34"/>
        <v>426.78118243743074</v>
      </c>
      <c r="M75" s="2">
        <f>SUMIF(A:A,A75,L:L)</f>
        <v>3838.252665314767</v>
      </c>
      <c r="N75" s="3">
        <f t="shared" si="35"/>
        <v>0.11119152897205931</v>
      </c>
      <c r="O75" s="6">
        <f t="shared" si="36"/>
        <v>8.9934908643201084</v>
      </c>
      <c r="P75" s="3">
        <f t="shared" si="37"/>
        <v>0.11119152897205931</v>
      </c>
      <c r="Q75" s="3">
        <f>IF(ISNUMBER(P75),SUMIF(A:A,A75,P:P),"")</f>
        <v>0.80261002463775832</v>
      </c>
      <c r="R75" s="3">
        <f t="shared" si="38"/>
        <v>0.13853742858774201</v>
      </c>
      <c r="S75" s="7">
        <f t="shared" si="39"/>
        <v>7.2182659241914164</v>
      </c>
    </row>
    <row r="76" spans="1:19" x14ac:dyDescent="0.3">
      <c r="A76" s="1">
        <v>27</v>
      </c>
      <c r="B76" s="5">
        <v>0.75347222222222221</v>
      </c>
      <c r="C76" s="1" t="s">
        <v>20</v>
      </c>
      <c r="D76" s="1">
        <v>8</v>
      </c>
      <c r="E76" s="1">
        <v>14</v>
      </c>
      <c r="F76" s="1" t="s">
        <v>87</v>
      </c>
      <c r="G76" s="1">
        <v>57.45</v>
      </c>
      <c r="H76" s="1">
        <f>1+COUNTIFS(A:A,A76,G:G,"&gt;"&amp;G76)</f>
        <v>4</v>
      </c>
      <c r="I76" s="2">
        <f>AVERAGEIF(A:A,A76,G:G)</f>
        <v>46.88214285714286</v>
      </c>
      <c r="J76" s="2">
        <f t="shared" si="32"/>
        <v>10.567857142857143</v>
      </c>
      <c r="K76" s="2">
        <f t="shared" si="33"/>
        <v>100.56785714285715</v>
      </c>
      <c r="L76" s="2">
        <f t="shared" si="34"/>
        <v>417.41103366751531</v>
      </c>
      <c r="M76" s="2">
        <f>SUMIF(A:A,A76,L:L)</f>
        <v>3838.252665314767</v>
      </c>
      <c r="N76" s="3">
        <f t="shared" si="35"/>
        <v>0.1087502752071389</v>
      </c>
      <c r="O76" s="6">
        <f t="shared" si="36"/>
        <v>9.195379028653301</v>
      </c>
      <c r="P76" s="3">
        <f t="shared" si="37"/>
        <v>0.1087502752071389</v>
      </c>
      <c r="Q76" s="3">
        <f>IF(ISNUMBER(P76),SUMIF(A:A,A76,P:P),"")</f>
        <v>0.80261002463775832</v>
      </c>
      <c r="R76" s="3">
        <f t="shared" si="38"/>
        <v>0.13549578483799915</v>
      </c>
      <c r="S76" s="7">
        <f t="shared" si="39"/>
        <v>7.3803033887409519</v>
      </c>
    </row>
    <row r="77" spans="1:19" x14ac:dyDescent="0.3">
      <c r="A77" s="1">
        <v>27</v>
      </c>
      <c r="B77" s="5">
        <v>0.75347222222222221</v>
      </c>
      <c r="C77" s="1" t="s">
        <v>20</v>
      </c>
      <c r="D77" s="1">
        <v>8</v>
      </c>
      <c r="E77" s="1">
        <v>13</v>
      </c>
      <c r="F77" s="1" t="s">
        <v>86</v>
      </c>
      <c r="G77" s="1">
        <v>49.88</v>
      </c>
      <c r="H77" s="1">
        <f>1+COUNTIFS(A:A,A77,G:G,"&gt;"&amp;G77)</f>
        <v>5</v>
      </c>
      <c r="I77" s="2">
        <f>AVERAGEIF(A:A,A77,G:G)</f>
        <v>46.88214285714286</v>
      </c>
      <c r="J77" s="2">
        <f t="shared" si="32"/>
        <v>2.9978571428571428</v>
      </c>
      <c r="K77" s="2">
        <f t="shared" si="33"/>
        <v>92.997857142857143</v>
      </c>
      <c r="L77" s="2">
        <f t="shared" si="34"/>
        <v>265.03752734200111</v>
      </c>
      <c r="M77" s="2">
        <f>SUMIF(A:A,A77,L:L)</f>
        <v>3838.252665314767</v>
      </c>
      <c r="N77" s="3">
        <f t="shared" si="35"/>
        <v>6.9051610316608988E-2</v>
      </c>
      <c r="O77" s="6">
        <f t="shared" si="36"/>
        <v>14.481921499222009</v>
      </c>
      <c r="P77" s="3">
        <f t="shared" si="37"/>
        <v>6.9051610316608988E-2</v>
      </c>
      <c r="Q77" s="3">
        <f>IF(ISNUMBER(P77),SUMIF(A:A,A77,P:P),"")</f>
        <v>0.80261002463775832</v>
      </c>
      <c r="R77" s="3">
        <f t="shared" si="38"/>
        <v>8.6033824892448887E-2</v>
      </c>
      <c r="S77" s="7">
        <f t="shared" si="39"/>
        <v>11.62333537129266</v>
      </c>
    </row>
    <row r="78" spans="1:19" x14ac:dyDescent="0.3">
      <c r="A78" s="1">
        <v>27</v>
      </c>
      <c r="B78" s="5">
        <v>0.75347222222222221</v>
      </c>
      <c r="C78" s="1" t="s">
        <v>20</v>
      </c>
      <c r="D78" s="1">
        <v>8</v>
      </c>
      <c r="E78" s="1">
        <v>12</v>
      </c>
      <c r="F78" s="1" t="s">
        <v>85</v>
      </c>
      <c r="G78" s="1">
        <v>49.25</v>
      </c>
      <c r="H78" s="1">
        <f>1+COUNTIFS(A:A,A78,G:G,"&gt;"&amp;G78)</f>
        <v>6</v>
      </c>
      <c r="I78" s="2">
        <f>AVERAGEIF(A:A,A78,G:G)</f>
        <v>46.88214285714286</v>
      </c>
      <c r="J78" s="2">
        <f t="shared" si="32"/>
        <v>2.3678571428571402</v>
      </c>
      <c r="K78" s="2">
        <f t="shared" si="33"/>
        <v>92.367857142857133</v>
      </c>
      <c r="L78" s="2">
        <f t="shared" si="34"/>
        <v>255.20609350886983</v>
      </c>
      <c r="M78" s="2">
        <f>SUMIF(A:A,A78,L:L)</f>
        <v>3838.252665314767</v>
      </c>
      <c r="N78" s="3">
        <f t="shared" si="35"/>
        <v>6.6490175546570204E-2</v>
      </c>
      <c r="O78" s="6">
        <f t="shared" si="36"/>
        <v>15.039815909338255</v>
      </c>
      <c r="P78" s="3">
        <f t="shared" si="37"/>
        <v>6.6490175546570204E-2</v>
      </c>
      <c r="Q78" s="3">
        <f>IF(ISNUMBER(P78),SUMIF(A:A,A78,P:P),"")</f>
        <v>0.80261002463775832</v>
      </c>
      <c r="R78" s="3">
        <f t="shared" si="38"/>
        <v>8.2842443410271624E-2</v>
      </c>
      <c r="S78" s="7">
        <f t="shared" si="39"/>
        <v>12.071107017541326</v>
      </c>
    </row>
    <row r="79" spans="1:19" x14ac:dyDescent="0.3">
      <c r="A79" s="1">
        <v>27</v>
      </c>
      <c r="B79" s="5">
        <v>0.75347222222222221</v>
      </c>
      <c r="C79" s="1" t="s">
        <v>20</v>
      </c>
      <c r="D79" s="1">
        <v>8</v>
      </c>
      <c r="E79" s="1">
        <v>6</v>
      </c>
      <c r="F79" s="1" t="s">
        <v>80</v>
      </c>
      <c r="G79" s="1">
        <v>48.08</v>
      </c>
      <c r="H79" s="1">
        <f>1+COUNTIFS(A:A,A79,G:G,"&gt;"&amp;G79)</f>
        <v>7</v>
      </c>
      <c r="I79" s="2">
        <f>AVERAGEIF(A:A,A79,G:G)</f>
        <v>46.88214285714286</v>
      </c>
      <c r="J79" s="2">
        <f t="shared" si="32"/>
        <v>1.1978571428571385</v>
      </c>
      <c r="K79" s="2">
        <f t="shared" si="33"/>
        <v>91.197857142857146</v>
      </c>
      <c r="L79" s="2">
        <f t="shared" si="34"/>
        <v>237.90499863186622</v>
      </c>
      <c r="M79" s="2">
        <f>SUMIF(A:A,A79,L:L)</f>
        <v>3838.252665314767</v>
      </c>
      <c r="N79" s="3">
        <f t="shared" si="35"/>
        <v>6.1982630998148769E-2</v>
      </c>
      <c r="O79" s="6">
        <f t="shared" si="36"/>
        <v>16.133551995072086</v>
      </c>
      <c r="P79" s="3">
        <f t="shared" si="37"/>
        <v>6.1982630998148769E-2</v>
      </c>
      <c r="Q79" s="3">
        <f>IF(ISNUMBER(P79),SUMIF(A:A,A79,P:P),"")</f>
        <v>0.80261002463775832</v>
      </c>
      <c r="R79" s="3">
        <f t="shared" si="38"/>
        <v>7.722633544992584E-2</v>
      </c>
      <c r="S79" s="7">
        <f t="shared" si="39"/>
        <v>12.948950564259363</v>
      </c>
    </row>
    <row r="80" spans="1:19" x14ac:dyDescent="0.3">
      <c r="A80" s="1">
        <v>27</v>
      </c>
      <c r="B80" s="5">
        <v>0.75347222222222221</v>
      </c>
      <c r="C80" s="1" t="s">
        <v>20</v>
      </c>
      <c r="D80" s="1">
        <v>8</v>
      </c>
      <c r="E80" s="1">
        <v>9</v>
      </c>
      <c r="F80" s="1" t="s">
        <v>82</v>
      </c>
      <c r="G80" s="1">
        <v>46.45</v>
      </c>
      <c r="H80" s="1">
        <f>1+COUNTIFS(A:A,A80,G:G,"&gt;"&amp;G80)</f>
        <v>8</v>
      </c>
      <c r="I80" s="2">
        <f>AVERAGEIF(A:A,A80,G:G)</f>
        <v>46.88214285714286</v>
      </c>
      <c r="J80" s="2">
        <f t="shared" si="32"/>
        <v>-0.43214285714285694</v>
      </c>
      <c r="K80" s="2">
        <f t="shared" si="33"/>
        <v>89.56785714285715</v>
      </c>
      <c r="L80" s="2">
        <f t="shared" si="34"/>
        <v>215.73944978261486</v>
      </c>
      <c r="M80" s="2">
        <f>SUMIF(A:A,A80,L:L)</f>
        <v>3838.252665314767</v>
      </c>
      <c r="N80" s="3">
        <f t="shared" si="35"/>
        <v>5.6207724867149284E-2</v>
      </c>
      <c r="O80" s="6">
        <f t="shared" si="36"/>
        <v>17.791148856559609</v>
      </c>
      <c r="P80" s="3">
        <f t="shared" si="37"/>
        <v>5.6207724867149284E-2</v>
      </c>
      <c r="Q80" s="3">
        <f>IF(ISNUMBER(P80),SUMIF(A:A,A80,P:P),"")</f>
        <v>0.80261002463775832</v>
      </c>
      <c r="R80" s="3">
        <f t="shared" si="38"/>
        <v>7.0031177211519996E-2</v>
      </c>
      <c r="S80" s="7">
        <f t="shared" si="39"/>
        <v>14.279354422097333</v>
      </c>
    </row>
    <row r="81" spans="1:19" x14ac:dyDescent="0.3">
      <c r="A81" s="1">
        <v>27</v>
      </c>
      <c r="B81" s="5">
        <v>0.75347222222222221</v>
      </c>
      <c r="C81" s="1" t="s">
        <v>20</v>
      </c>
      <c r="D81" s="1">
        <v>8</v>
      </c>
      <c r="E81" s="1">
        <v>17</v>
      </c>
      <c r="F81" s="1" t="s">
        <v>89</v>
      </c>
      <c r="G81" s="1">
        <v>42.92</v>
      </c>
      <c r="H81" s="1">
        <f>1+COUNTIFS(A:A,A81,G:G,"&gt;"&amp;G81)</f>
        <v>9</v>
      </c>
      <c r="I81" s="2">
        <f>AVERAGEIF(A:A,A81,G:G)</f>
        <v>46.88214285714286</v>
      </c>
      <c r="J81" s="2">
        <f t="shared" si="32"/>
        <v>-3.9621428571428581</v>
      </c>
      <c r="K81" s="2">
        <f t="shared" si="33"/>
        <v>86.037857142857149</v>
      </c>
      <c r="L81" s="2">
        <f t="shared" si="34"/>
        <v>174.56050735705006</v>
      </c>
      <c r="M81" s="2">
        <f>SUMIF(A:A,A81,L:L)</f>
        <v>3838.252665314767</v>
      </c>
      <c r="N81" s="3">
        <f t="shared" si="35"/>
        <v>4.5479160070545983E-2</v>
      </c>
      <c r="O81" s="6">
        <f t="shared" si="36"/>
        <v>21.988092973767071</v>
      </c>
      <c r="P81" s="3" t="str">
        <f t="shared" si="37"/>
        <v/>
      </c>
      <c r="Q81" s="3" t="str">
        <f>IF(ISNUMBER(P81),SUMIF(A:A,A81,P:P),"")</f>
        <v/>
      </c>
      <c r="R81" s="3" t="str">
        <f t="shared" si="38"/>
        <v/>
      </c>
      <c r="S81" s="7" t="str">
        <f t="shared" si="39"/>
        <v/>
      </c>
    </row>
    <row r="82" spans="1:19" x14ac:dyDescent="0.3">
      <c r="A82" s="1">
        <v>27</v>
      </c>
      <c r="B82" s="5">
        <v>0.75347222222222221</v>
      </c>
      <c r="C82" s="1" t="s">
        <v>20</v>
      </c>
      <c r="D82" s="1">
        <v>8</v>
      </c>
      <c r="E82" s="1">
        <v>15</v>
      </c>
      <c r="F82" s="1" t="s">
        <v>88</v>
      </c>
      <c r="G82" s="1">
        <v>41.99</v>
      </c>
      <c r="H82" s="1">
        <f>1+COUNTIFS(A:A,A82,G:G,"&gt;"&amp;G82)</f>
        <v>10</v>
      </c>
      <c r="I82" s="2">
        <f>AVERAGEIF(A:A,A82,G:G)</f>
        <v>46.88214285714286</v>
      </c>
      <c r="J82" s="2">
        <f t="shared" si="32"/>
        <v>-4.8921428571428578</v>
      </c>
      <c r="K82" s="2">
        <f t="shared" si="33"/>
        <v>85.107857142857142</v>
      </c>
      <c r="L82" s="2">
        <f t="shared" si="34"/>
        <v>165.08680534652751</v>
      </c>
      <c r="M82" s="2">
        <f>SUMIF(A:A,A82,L:L)</f>
        <v>3838.252665314767</v>
      </c>
      <c r="N82" s="3">
        <f t="shared" si="35"/>
        <v>4.3010927039371726E-2</v>
      </c>
      <c r="O82" s="6">
        <f t="shared" si="36"/>
        <v>23.249905752661668</v>
      </c>
      <c r="P82" s="3" t="str">
        <f t="shared" si="37"/>
        <v/>
      </c>
      <c r="Q82" s="3" t="str">
        <f>IF(ISNUMBER(P82),SUMIF(A:A,A82,P:P),"")</f>
        <v/>
      </c>
      <c r="R82" s="3" t="str">
        <f t="shared" si="38"/>
        <v/>
      </c>
      <c r="S82" s="7" t="str">
        <f t="shared" si="39"/>
        <v/>
      </c>
    </row>
    <row r="83" spans="1:19" x14ac:dyDescent="0.3">
      <c r="A83" s="1">
        <v>27</v>
      </c>
      <c r="B83" s="5">
        <v>0.75347222222222221</v>
      </c>
      <c r="C83" s="1" t="s">
        <v>20</v>
      </c>
      <c r="D83" s="1">
        <v>8</v>
      </c>
      <c r="E83" s="1">
        <v>10</v>
      </c>
      <c r="F83" s="1" t="s">
        <v>83</v>
      </c>
      <c r="G83" s="1">
        <v>39.14</v>
      </c>
      <c r="H83" s="1">
        <f>1+COUNTIFS(A:A,A83,G:G,"&gt;"&amp;G83)</f>
        <v>11</v>
      </c>
      <c r="I83" s="2">
        <f>AVERAGEIF(A:A,A83,G:G)</f>
        <v>46.88214285714286</v>
      </c>
      <c r="J83" s="2">
        <f t="shared" si="32"/>
        <v>-7.7421428571428592</v>
      </c>
      <c r="K83" s="2">
        <f t="shared" si="33"/>
        <v>82.257857142857148</v>
      </c>
      <c r="L83" s="2">
        <f t="shared" si="34"/>
        <v>139.13872104156343</v>
      </c>
      <c r="M83" s="2">
        <f>SUMIF(A:A,A83,L:L)</f>
        <v>3838.252665314767</v>
      </c>
      <c r="N83" s="3">
        <f t="shared" si="35"/>
        <v>3.625053720379634E-2</v>
      </c>
      <c r="O83" s="6">
        <f t="shared" si="36"/>
        <v>27.585798091159734</v>
      </c>
      <c r="P83" s="3" t="str">
        <f t="shared" si="37"/>
        <v/>
      </c>
      <c r="Q83" s="3" t="str">
        <f>IF(ISNUMBER(P83),SUMIF(A:A,A83,P:P),"")</f>
        <v/>
      </c>
      <c r="R83" s="3" t="str">
        <f t="shared" si="38"/>
        <v/>
      </c>
      <c r="S83" s="7" t="str">
        <f t="shared" si="39"/>
        <v/>
      </c>
    </row>
    <row r="84" spans="1:19" x14ac:dyDescent="0.3">
      <c r="A84" s="1">
        <v>27</v>
      </c>
      <c r="B84" s="5">
        <v>0.75347222222222221</v>
      </c>
      <c r="C84" s="1" t="s">
        <v>20</v>
      </c>
      <c r="D84" s="1">
        <v>8</v>
      </c>
      <c r="E84" s="1">
        <v>11</v>
      </c>
      <c r="F84" s="1" t="s">
        <v>84</v>
      </c>
      <c r="G84" s="1">
        <v>35.31</v>
      </c>
      <c r="H84" s="1">
        <f>1+COUNTIFS(A:A,A84,G:G,"&gt;"&amp;G84)</f>
        <v>12</v>
      </c>
      <c r="I84" s="2">
        <f>AVERAGEIF(A:A,A84,G:G)</f>
        <v>46.88214285714286</v>
      </c>
      <c r="J84" s="2">
        <f t="shared" si="32"/>
        <v>-11.572142857142858</v>
      </c>
      <c r="K84" s="2">
        <f t="shared" si="33"/>
        <v>78.427857142857135</v>
      </c>
      <c r="L84" s="2">
        <f t="shared" si="34"/>
        <v>110.5725015658703</v>
      </c>
      <c r="M84" s="2">
        <f>SUMIF(A:A,A84,L:L)</f>
        <v>3838.252665314767</v>
      </c>
      <c r="N84" s="3">
        <f t="shared" si="35"/>
        <v>2.8808030947280662E-2</v>
      </c>
      <c r="O84" s="6">
        <f t="shared" si="36"/>
        <v>34.712542548639377</v>
      </c>
      <c r="P84" s="3" t="str">
        <f t="shared" si="37"/>
        <v/>
      </c>
      <c r="Q84" s="3" t="str">
        <f>IF(ISNUMBER(P84),SUMIF(A:A,A84,P:P),"")</f>
        <v/>
      </c>
      <c r="R84" s="3" t="str">
        <f t="shared" si="38"/>
        <v/>
      </c>
      <c r="S84" s="7" t="str">
        <f t="shared" si="39"/>
        <v/>
      </c>
    </row>
    <row r="85" spans="1:19" x14ac:dyDescent="0.3">
      <c r="A85" s="1">
        <v>27</v>
      </c>
      <c r="B85" s="5">
        <v>0.75347222222222221</v>
      </c>
      <c r="C85" s="1" t="s">
        <v>20</v>
      </c>
      <c r="D85" s="1">
        <v>8</v>
      </c>
      <c r="E85" s="1">
        <v>19</v>
      </c>
      <c r="F85" s="1" t="s">
        <v>91</v>
      </c>
      <c r="G85" s="1">
        <v>34.86</v>
      </c>
      <c r="H85" s="1">
        <f>1+COUNTIFS(A:A,A85,G:G,"&gt;"&amp;G85)</f>
        <v>13</v>
      </c>
      <c r="I85" s="2">
        <f>AVERAGEIF(A:A,A85,G:G)</f>
        <v>46.88214285714286</v>
      </c>
      <c r="J85" s="2">
        <f t="shared" si="32"/>
        <v>-12.02214285714286</v>
      </c>
      <c r="K85" s="2">
        <f t="shared" si="33"/>
        <v>77.977857142857147</v>
      </c>
      <c r="L85" s="2">
        <f t="shared" si="34"/>
        <v>107.62698740260727</v>
      </c>
      <c r="M85" s="2">
        <f>SUMIF(A:A,A85,L:L)</f>
        <v>3838.252665314767</v>
      </c>
      <c r="N85" s="3">
        <f t="shared" si="35"/>
        <v>2.8040620768716645E-2</v>
      </c>
      <c r="O85" s="6">
        <f t="shared" si="36"/>
        <v>35.662548566529743</v>
      </c>
      <c r="P85" s="3" t="str">
        <f t="shared" si="37"/>
        <v/>
      </c>
      <c r="Q85" s="3" t="str">
        <f>IF(ISNUMBER(P85),SUMIF(A:A,A85,P:P),"")</f>
        <v/>
      </c>
      <c r="R85" s="3" t="str">
        <f t="shared" si="38"/>
        <v/>
      </c>
      <c r="S85" s="7" t="str">
        <f t="shared" si="39"/>
        <v/>
      </c>
    </row>
    <row r="86" spans="1:19" x14ac:dyDescent="0.3">
      <c r="A86" s="1">
        <v>27</v>
      </c>
      <c r="B86" s="5">
        <v>0.75347222222222221</v>
      </c>
      <c r="C86" s="1" t="s">
        <v>20</v>
      </c>
      <c r="D86" s="1">
        <v>8</v>
      </c>
      <c r="E86" s="1">
        <v>18</v>
      </c>
      <c r="F86" s="1" t="s">
        <v>90</v>
      </c>
      <c r="G86" s="1">
        <v>25.3</v>
      </c>
      <c r="H86" s="1">
        <f>1+COUNTIFS(A:A,A86,G:G,"&gt;"&amp;G86)</f>
        <v>14</v>
      </c>
      <c r="I86" s="2">
        <f>AVERAGEIF(A:A,A86,G:G)</f>
        <v>46.88214285714286</v>
      </c>
      <c r="J86" s="2">
        <f t="shared" si="32"/>
        <v>-21.582142857142859</v>
      </c>
      <c r="K86" s="2">
        <f t="shared" si="33"/>
        <v>68.417857142857144</v>
      </c>
      <c r="L86" s="2">
        <f t="shared" si="34"/>
        <v>60.647076326921116</v>
      </c>
      <c r="M86" s="2">
        <f>SUMIF(A:A,A86,L:L)</f>
        <v>3838.252665314767</v>
      </c>
      <c r="N86" s="3">
        <f t="shared" si="35"/>
        <v>1.5800699332530151E-2</v>
      </c>
      <c r="O86" s="6">
        <f t="shared" si="36"/>
        <v>63.288338000408679</v>
      </c>
      <c r="P86" s="3" t="str">
        <f t="shared" si="37"/>
        <v/>
      </c>
      <c r="Q86" s="3" t="str">
        <f>IF(ISNUMBER(P86),SUMIF(A:A,A86,P:P),"")</f>
        <v/>
      </c>
      <c r="R86" s="3" t="str">
        <f t="shared" si="38"/>
        <v/>
      </c>
      <c r="S86" s="7" t="str">
        <f t="shared" si="39"/>
        <v/>
      </c>
    </row>
  </sheetData>
  <autoFilter ref="A8:S27" xr:uid="{00000000-0009-0000-0000-000000000000}"/>
  <sortState xmlns:xlrd2="http://schemas.microsoft.com/office/spreadsheetml/2017/richdata2" ref="A9:T86">
    <sortCondition ref="B9:B86"/>
    <sortCondition ref="H9:H86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29:G1048576 G8">
    <cfRule type="colorScale" priority="1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9:G28">
    <cfRule type="colorScale" priority="1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7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26102022 - Eagle Farm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2022-10-25T22:47:43Z</cp:lastPrinted>
  <dcterms:created xsi:type="dcterms:W3CDTF">2016-03-11T05:58:01Z</dcterms:created>
  <dcterms:modified xsi:type="dcterms:W3CDTF">2022-10-25T22:50:33Z</dcterms:modified>
</cp:coreProperties>
</file>