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0B16A830-0BFF-49B2-B7ED-334D1FD85B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3105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31052022 - PREMIUM'!$A$1:$S$9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" l="1"/>
  <c r="I38" i="1"/>
  <c r="J38" i="1" s="1"/>
  <c r="K38" i="1" s="1"/>
  <c r="L38" i="1" s="1"/>
  <c r="H34" i="1"/>
  <c r="I34" i="1"/>
  <c r="J34" i="1" s="1"/>
  <c r="K34" i="1" s="1"/>
  <c r="L34" i="1" s="1"/>
  <c r="H42" i="1"/>
  <c r="I42" i="1"/>
  <c r="J42" i="1" s="1"/>
  <c r="K42" i="1" s="1"/>
  <c r="L42" i="1" s="1"/>
  <c r="H36" i="1"/>
  <c r="I36" i="1"/>
  <c r="J36" i="1" s="1"/>
  <c r="K36" i="1" s="1"/>
  <c r="L36" i="1" s="1"/>
  <c r="H35" i="1"/>
  <c r="I35" i="1"/>
  <c r="J35" i="1" s="1"/>
  <c r="K35" i="1" s="1"/>
  <c r="L35" i="1" s="1"/>
  <c r="H39" i="1"/>
  <c r="I39" i="1"/>
  <c r="J39" i="1" s="1"/>
  <c r="K39" i="1" s="1"/>
  <c r="L39" i="1" s="1"/>
  <c r="H37" i="1"/>
  <c r="I37" i="1"/>
  <c r="J37" i="1" s="1"/>
  <c r="K37" i="1" s="1"/>
  <c r="L37" i="1" s="1"/>
  <c r="H41" i="1"/>
  <c r="I41" i="1"/>
  <c r="J41" i="1" s="1"/>
  <c r="K41" i="1" s="1"/>
  <c r="L41" i="1" s="1"/>
  <c r="H40" i="1"/>
  <c r="I40" i="1"/>
  <c r="J40" i="1" s="1"/>
  <c r="K40" i="1" s="1"/>
  <c r="L40" i="1" s="1"/>
  <c r="H23" i="1"/>
  <c r="I23" i="1"/>
  <c r="J23" i="1" s="1"/>
  <c r="K23" i="1" s="1"/>
  <c r="L23" i="1" s="1"/>
  <c r="H24" i="1"/>
  <c r="I24" i="1"/>
  <c r="J24" i="1" s="1"/>
  <c r="K24" i="1" s="1"/>
  <c r="L24" i="1" s="1"/>
  <c r="H22" i="1"/>
  <c r="I22" i="1"/>
  <c r="J22" i="1" s="1"/>
  <c r="K22" i="1" s="1"/>
  <c r="L22" i="1" s="1"/>
  <c r="H32" i="1"/>
  <c r="I32" i="1"/>
  <c r="J32" i="1" s="1"/>
  <c r="K32" i="1" s="1"/>
  <c r="L32" i="1" s="1"/>
  <c r="H26" i="1"/>
  <c r="I26" i="1"/>
  <c r="J26" i="1" s="1"/>
  <c r="K26" i="1" s="1"/>
  <c r="L26" i="1" s="1"/>
  <c r="H27" i="1"/>
  <c r="I27" i="1"/>
  <c r="J27" i="1" s="1"/>
  <c r="K27" i="1" s="1"/>
  <c r="L27" i="1" s="1"/>
  <c r="H33" i="1"/>
  <c r="I33" i="1"/>
  <c r="J33" i="1" s="1"/>
  <c r="K33" i="1" s="1"/>
  <c r="L33" i="1" s="1"/>
  <c r="H28" i="1"/>
  <c r="I28" i="1"/>
  <c r="J28" i="1" s="1"/>
  <c r="K28" i="1" s="1"/>
  <c r="L28" i="1" s="1"/>
  <c r="H25" i="1"/>
  <c r="I25" i="1"/>
  <c r="J25" i="1" s="1"/>
  <c r="K25" i="1" s="1"/>
  <c r="L25" i="1" s="1"/>
  <c r="H29" i="1"/>
  <c r="I29" i="1"/>
  <c r="J29" i="1" s="1"/>
  <c r="K29" i="1" s="1"/>
  <c r="L29" i="1" s="1"/>
  <c r="H31" i="1"/>
  <c r="I31" i="1"/>
  <c r="J31" i="1" s="1"/>
  <c r="K31" i="1" s="1"/>
  <c r="L31" i="1" s="1"/>
  <c r="H30" i="1"/>
  <c r="I30" i="1"/>
  <c r="J30" i="1" s="1"/>
  <c r="K30" i="1" s="1"/>
  <c r="L30" i="1" s="1"/>
  <c r="H18" i="1"/>
  <c r="I18" i="1"/>
  <c r="J18" i="1" s="1"/>
  <c r="K18" i="1" s="1"/>
  <c r="L18" i="1" s="1"/>
  <c r="H20" i="1"/>
  <c r="I20" i="1"/>
  <c r="J20" i="1" s="1"/>
  <c r="K20" i="1" s="1"/>
  <c r="L20" i="1" s="1"/>
  <c r="H19" i="1"/>
  <c r="I19" i="1"/>
  <c r="J19" i="1" s="1"/>
  <c r="K19" i="1" s="1"/>
  <c r="L19" i="1" s="1"/>
  <c r="H21" i="1"/>
  <c r="I21" i="1"/>
  <c r="J21" i="1" s="1"/>
  <c r="K21" i="1" s="1"/>
  <c r="L21" i="1" s="1"/>
  <c r="H17" i="1"/>
  <c r="I17" i="1"/>
  <c r="J17" i="1" s="1"/>
  <c r="K17" i="1" s="1"/>
  <c r="L17" i="1" s="1"/>
  <c r="H12" i="1"/>
  <c r="I12" i="1"/>
  <c r="J12" i="1" s="1"/>
  <c r="K12" i="1" s="1"/>
  <c r="L12" i="1" s="1"/>
  <c r="H10" i="1"/>
  <c r="I10" i="1"/>
  <c r="J10" i="1" s="1"/>
  <c r="K10" i="1" s="1"/>
  <c r="L10" i="1" s="1"/>
  <c r="H16" i="1"/>
  <c r="I16" i="1"/>
  <c r="J16" i="1" s="1"/>
  <c r="K16" i="1" s="1"/>
  <c r="L16" i="1" s="1"/>
  <c r="H15" i="1"/>
  <c r="I15" i="1"/>
  <c r="J15" i="1" s="1"/>
  <c r="K15" i="1" s="1"/>
  <c r="L15" i="1" s="1"/>
  <c r="H13" i="1"/>
  <c r="I13" i="1"/>
  <c r="J13" i="1" s="1"/>
  <c r="K13" i="1" s="1"/>
  <c r="L13" i="1" s="1"/>
  <c r="H11" i="1"/>
  <c r="I11" i="1"/>
  <c r="J11" i="1" s="1"/>
  <c r="K11" i="1" s="1"/>
  <c r="L11" i="1" s="1"/>
  <c r="H14" i="1"/>
  <c r="I14" i="1"/>
  <c r="J14" i="1" s="1"/>
  <c r="K14" i="1" s="1"/>
  <c r="L14" i="1" s="1"/>
  <c r="H3" i="1"/>
  <c r="I3" i="1"/>
  <c r="J3" i="1" s="1"/>
  <c r="K3" i="1" s="1"/>
  <c r="L3" i="1" s="1"/>
  <c r="H7" i="1"/>
  <c r="I7" i="1"/>
  <c r="J7" i="1" s="1"/>
  <c r="K7" i="1" s="1"/>
  <c r="L7" i="1" s="1"/>
  <c r="H8" i="1"/>
  <c r="I8" i="1"/>
  <c r="J8" i="1" s="1"/>
  <c r="K8" i="1" s="1"/>
  <c r="L8" i="1" s="1"/>
  <c r="H5" i="1"/>
  <c r="I5" i="1"/>
  <c r="J5" i="1" s="1"/>
  <c r="K5" i="1" s="1"/>
  <c r="L5" i="1" s="1"/>
  <c r="H4" i="1"/>
  <c r="I4" i="1"/>
  <c r="J4" i="1" s="1"/>
  <c r="K4" i="1" s="1"/>
  <c r="L4" i="1" s="1"/>
  <c r="H2" i="1"/>
  <c r="I2" i="1"/>
  <c r="J2" i="1" s="1"/>
  <c r="K2" i="1" s="1"/>
  <c r="L2" i="1" s="1"/>
  <c r="H9" i="1"/>
  <c r="I9" i="1"/>
  <c r="J9" i="1" s="1"/>
  <c r="K9" i="1" s="1"/>
  <c r="L9" i="1" s="1"/>
  <c r="H6" i="1"/>
  <c r="I6" i="1"/>
  <c r="J6" i="1" s="1"/>
  <c r="K6" i="1" s="1"/>
  <c r="L6" i="1" s="1"/>
  <c r="M42" i="1" l="1"/>
  <c r="N42" i="1" s="1"/>
  <c r="O42" i="1" s="1"/>
  <c r="P42" i="1" s="1"/>
  <c r="M37" i="1"/>
  <c r="N37" i="1" s="1"/>
  <c r="O37" i="1" s="1"/>
  <c r="P37" i="1" s="1"/>
  <c r="M34" i="1"/>
  <c r="N34" i="1" s="1"/>
  <c r="O34" i="1" s="1"/>
  <c r="P34" i="1" s="1"/>
  <c r="M39" i="1"/>
  <c r="N39" i="1" s="1"/>
  <c r="O39" i="1" s="1"/>
  <c r="P39" i="1" s="1"/>
  <c r="M35" i="1"/>
  <c r="N35" i="1" s="1"/>
  <c r="O35" i="1" s="1"/>
  <c r="P35" i="1" s="1"/>
  <c r="M38" i="1"/>
  <c r="N38" i="1" s="1"/>
  <c r="O38" i="1" s="1"/>
  <c r="P38" i="1" s="1"/>
  <c r="M36" i="1"/>
  <c r="N36" i="1" s="1"/>
  <c r="O36" i="1" s="1"/>
  <c r="P36" i="1" s="1"/>
  <c r="M41" i="1"/>
  <c r="N41" i="1" s="1"/>
  <c r="O41" i="1" s="1"/>
  <c r="P41" i="1" s="1"/>
  <c r="M40" i="1"/>
  <c r="N40" i="1" s="1"/>
  <c r="O40" i="1" s="1"/>
  <c r="P40" i="1" s="1"/>
  <c r="M33" i="1"/>
  <c r="N33" i="1" s="1"/>
  <c r="O33" i="1" s="1"/>
  <c r="P33" i="1" s="1"/>
  <c r="M31" i="1"/>
  <c r="N31" i="1" s="1"/>
  <c r="O31" i="1" s="1"/>
  <c r="P31" i="1" s="1"/>
  <c r="M26" i="1"/>
  <c r="N26" i="1" s="1"/>
  <c r="O26" i="1" s="1"/>
  <c r="P26" i="1" s="1"/>
  <c r="M28" i="1"/>
  <c r="N28" i="1" s="1"/>
  <c r="O28" i="1" s="1"/>
  <c r="P28" i="1" s="1"/>
  <c r="M27" i="1"/>
  <c r="N27" i="1" s="1"/>
  <c r="O27" i="1" s="1"/>
  <c r="P27" i="1" s="1"/>
  <c r="M24" i="1"/>
  <c r="N24" i="1" s="1"/>
  <c r="O24" i="1" s="1"/>
  <c r="P24" i="1" s="1"/>
  <c r="M22" i="1"/>
  <c r="N22" i="1" s="1"/>
  <c r="O22" i="1" s="1"/>
  <c r="P22" i="1" s="1"/>
  <c r="M29" i="1"/>
  <c r="N29" i="1" s="1"/>
  <c r="O29" i="1" s="1"/>
  <c r="P29" i="1" s="1"/>
  <c r="M32" i="1"/>
  <c r="N32" i="1" s="1"/>
  <c r="O32" i="1" s="1"/>
  <c r="P32" i="1" s="1"/>
  <c r="M30" i="1"/>
  <c r="N30" i="1" s="1"/>
  <c r="O30" i="1" s="1"/>
  <c r="P30" i="1" s="1"/>
  <c r="M25" i="1"/>
  <c r="N25" i="1" s="1"/>
  <c r="O25" i="1" s="1"/>
  <c r="P25" i="1" s="1"/>
  <c r="M23" i="1"/>
  <c r="N23" i="1" s="1"/>
  <c r="O23" i="1" s="1"/>
  <c r="P23" i="1" s="1"/>
  <c r="M20" i="1"/>
  <c r="N20" i="1" s="1"/>
  <c r="O20" i="1" s="1"/>
  <c r="P20" i="1" s="1"/>
  <c r="M19" i="1"/>
  <c r="N19" i="1" s="1"/>
  <c r="O19" i="1" s="1"/>
  <c r="P19" i="1" s="1"/>
  <c r="M17" i="1"/>
  <c r="N17" i="1" s="1"/>
  <c r="O17" i="1" s="1"/>
  <c r="P17" i="1" s="1"/>
  <c r="M18" i="1"/>
  <c r="N18" i="1" s="1"/>
  <c r="O18" i="1" s="1"/>
  <c r="P18" i="1" s="1"/>
  <c r="M21" i="1"/>
  <c r="N21" i="1" s="1"/>
  <c r="O21" i="1" s="1"/>
  <c r="P21" i="1" s="1"/>
  <c r="M15" i="1"/>
  <c r="N15" i="1" s="1"/>
  <c r="O15" i="1" s="1"/>
  <c r="P15" i="1" s="1"/>
  <c r="M10" i="1"/>
  <c r="N10" i="1" s="1"/>
  <c r="O10" i="1" s="1"/>
  <c r="P10" i="1" s="1"/>
  <c r="M16" i="1"/>
  <c r="N16" i="1" s="1"/>
  <c r="O16" i="1" s="1"/>
  <c r="P16" i="1" s="1"/>
  <c r="M12" i="1"/>
  <c r="N12" i="1" s="1"/>
  <c r="O12" i="1" s="1"/>
  <c r="P12" i="1" s="1"/>
  <c r="M13" i="1"/>
  <c r="N13" i="1" s="1"/>
  <c r="O13" i="1" s="1"/>
  <c r="P13" i="1" s="1"/>
  <c r="M14" i="1"/>
  <c r="N14" i="1" s="1"/>
  <c r="O14" i="1" s="1"/>
  <c r="P14" i="1" s="1"/>
  <c r="M11" i="1"/>
  <c r="N11" i="1" s="1"/>
  <c r="O11" i="1" s="1"/>
  <c r="P11" i="1" s="1"/>
  <c r="M6" i="1"/>
  <c r="N6" i="1" s="1"/>
  <c r="O6" i="1" s="1"/>
  <c r="P6" i="1" s="1"/>
  <c r="M3" i="1"/>
  <c r="N3" i="1" s="1"/>
  <c r="O3" i="1" s="1"/>
  <c r="P3" i="1" s="1"/>
  <c r="M5" i="1"/>
  <c r="N5" i="1" s="1"/>
  <c r="O5" i="1" s="1"/>
  <c r="P5" i="1" s="1"/>
  <c r="M9" i="1"/>
  <c r="N9" i="1" s="1"/>
  <c r="O9" i="1" s="1"/>
  <c r="P9" i="1" s="1"/>
  <c r="M8" i="1"/>
  <c r="N8" i="1" s="1"/>
  <c r="O8" i="1" s="1"/>
  <c r="P8" i="1" s="1"/>
  <c r="M2" i="1"/>
  <c r="N2" i="1" s="1"/>
  <c r="O2" i="1" s="1"/>
  <c r="P2" i="1" s="1"/>
  <c r="M7" i="1"/>
  <c r="N7" i="1" s="1"/>
  <c r="O7" i="1" s="1"/>
  <c r="P7" i="1" s="1"/>
  <c r="M4" i="1"/>
  <c r="N4" i="1" s="1"/>
  <c r="O4" i="1" s="1"/>
  <c r="P4" i="1" s="1"/>
  <c r="Q36" i="1" l="1"/>
  <c r="R36" i="1" s="1"/>
  <c r="S36" i="1" s="1"/>
  <c r="Q34" i="1"/>
  <c r="R34" i="1" s="1"/>
  <c r="S34" i="1" s="1"/>
  <c r="Q35" i="1"/>
  <c r="R35" i="1" s="1"/>
  <c r="S35" i="1" s="1"/>
  <c r="Q37" i="1"/>
  <c r="R37" i="1" s="1"/>
  <c r="S37" i="1" s="1"/>
  <c r="Q38" i="1"/>
  <c r="R38" i="1" s="1"/>
  <c r="S38" i="1" s="1"/>
  <c r="Q40" i="1"/>
  <c r="R40" i="1" s="1"/>
  <c r="S40" i="1" s="1"/>
  <c r="Q42" i="1"/>
  <c r="R42" i="1" s="1"/>
  <c r="S42" i="1" s="1"/>
  <c r="Q41" i="1"/>
  <c r="R41" i="1" s="1"/>
  <c r="S41" i="1" s="1"/>
  <c r="Q39" i="1"/>
  <c r="R39" i="1" s="1"/>
  <c r="S39" i="1" s="1"/>
  <c r="Q29" i="1"/>
  <c r="R29" i="1" s="1"/>
  <c r="S29" i="1" s="1"/>
  <c r="Q30" i="1"/>
  <c r="R30" i="1" s="1"/>
  <c r="S30" i="1" s="1"/>
  <c r="Q32" i="1"/>
  <c r="R32" i="1" s="1"/>
  <c r="S32" i="1" s="1"/>
  <c r="Q28" i="1"/>
  <c r="R28" i="1" s="1"/>
  <c r="S28" i="1" s="1"/>
  <c r="Q26" i="1"/>
  <c r="R26" i="1" s="1"/>
  <c r="S26" i="1" s="1"/>
  <c r="Q33" i="1"/>
  <c r="R33" i="1" s="1"/>
  <c r="S33" i="1" s="1"/>
  <c r="Q24" i="1"/>
  <c r="R24" i="1" s="1"/>
  <c r="S24" i="1" s="1"/>
  <c r="Q25" i="1"/>
  <c r="R25" i="1" s="1"/>
  <c r="S25" i="1" s="1"/>
  <c r="Q22" i="1"/>
  <c r="R22" i="1" s="1"/>
  <c r="S22" i="1" s="1"/>
  <c r="Q23" i="1"/>
  <c r="R23" i="1" s="1"/>
  <c r="S23" i="1" s="1"/>
  <c r="Q27" i="1"/>
  <c r="R27" i="1" s="1"/>
  <c r="S27" i="1" s="1"/>
  <c r="Q31" i="1"/>
  <c r="R31" i="1" s="1"/>
  <c r="S31" i="1" s="1"/>
  <c r="Q21" i="1"/>
  <c r="R21" i="1" s="1"/>
  <c r="S21" i="1" s="1"/>
  <c r="Q18" i="1"/>
  <c r="R18" i="1" s="1"/>
  <c r="S18" i="1" s="1"/>
  <c r="Q17" i="1"/>
  <c r="R17" i="1" s="1"/>
  <c r="S17" i="1" s="1"/>
  <c r="Q20" i="1"/>
  <c r="R20" i="1" s="1"/>
  <c r="S20" i="1" s="1"/>
  <c r="Q19" i="1"/>
  <c r="R19" i="1" s="1"/>
  <c r="S19" i="1" s="1"/>
  <c r="Q11" i="1"/>
  <c r="R11" i="1" s="1"/>
  <c r="S11" i="1" s="1"/>
  <c r="Q14" i="1"/>
  <c r="R14" i="1" s="1"/>
  <c r="S14" i="1" s="1"/>
  <c r="Q12" i="1"/>
  <c r="R12" i="1" s="1"/>
  <c r="S12" i="1" s="1"/>
  <c r="Q13" i="1"/>
  <c r="R13" i="1" s="1"/>
  <c r="S13" i="1" s="1"/>
  <c r="Q16" i="1"/>
  <c r="R16" i="1" s="1"/>
  <c r="S16" i="1" s="1"/>
  <c r="Q15" i="1"/>
  <c r="R15" i="1" s="1"/>
  <c r="S15" i="1" s="1"/>
  <c r="Q10" i="1"/>
  <c r="R10" i="1" s="1"/>
  <c r="S10" i="1" s="1"/>
  <c r="Q8" i="1"/>
  <c r="R8" i="1" s="1"/>
  <c r="S8" i="1" s="1"/>
  <c r="Q7" i="1"/>
  <c r="R7" i="1" s="1"/>
  <c r="S7" i="1" s="1"/>
  <c r="Q3" i="1"/>
  <c r="R3" i="1" s="1"/>
  <c r="S3" i="1" s="1"/>
  <c r="Q2" i="1"/>
  <c r="R2" i="1" s="1"/>
  <c r="S2" i="1" s="1"/>
  <c r="Q5" i="1"/>
  <c r="R5" i="1" s="1"/>
  <c r="S5" i="1" s="1"/>
  <c r="Q6" i="1"/>
  <c r="R6" i="1" s="1"/>
  <c r="S6" i="1" s="1"/>
  <c r="Q9" i="1"/>
  <c r="R9" i="1" s="1"/>
  <c r="S9" i="1" s="1"/>
  <c r="Q4" i="1"/>
  <c r="R4" i="1" s="1"/>
  <c r="S4" i="1" s="1"/>
</calcChain>
</file>

<file path=xl/sharedStrings.xml><?xml version="1.0" encoding="utf-8"?>
<sst xmlns="http://schemas.openxmlformats.org/spreadsheetml/2006/main" count="101" uniqueCount="61">
  <si>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</si>
  <si>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</si>
  <si>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</si>
  <si>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</si>
  <si>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</si>
  <si>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</si>
  <si>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</si>
  <si>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</si>
  <si>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</si>
  <si>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</si>
  <si>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</si>
  <si>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</si>
  <si>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</si>
  <si>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</si>
  <si>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</si>
  <si>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</si>
  <si>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</si>
  <si>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</si>
  <si>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</si>
  <si>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Hawkesbury</t>
  </si>
  <si>
    <t xml:space="preserve">Blackall            </t>
  </si>
  <si>
    <t xml:space="preserve">Citric              </t>
  </si>
  <si>
    <t xml:space="preserve">Money Mind          </t>
  </si>
  <si>
    <t xml:space="preserve">Mycah Leon          </t>
  </si>
  <si>
    <t xml:space="preserve">Powerbeel           </t>
  </si>
  <si>
    <t xml:space="preserve">Satness             </t>
  </si>
  <si>
    <t xml:space="preserve">Sulmaher            </t>
  </si>
  <si>
    <t xml:space="preserve">Coudreau            </t>
  </si>
  <si>
    <t xml:space="preserve">Hollywood Gossip    </t>
  </si>
  <si>
    <t xml:space="preserve">Decisive Move       </t>
  </si>
  <si>
    <t xml:space="preserve">Paper Daisy         </t>
  </si>
  <si>
    <t xml:space="preserve">Miss Checkoni       </t>
  </si>
  <si>
    <t xml:space="preserve">Shotgun Alli        </t>
  </si>
  <si>
    <t xml:space="preserve">Kyalla              </t>
  </si>
  <si>
    <t xml:space="preserve">Honeysuckle Choice  </t>
  </si>
  <si>
    <t xml:space="preserve">Hes Super Lucky     </t>
  </si>
  <si>
    <t xml:space="preserve">Spectrometer        </t>
  </si>
  <si>
    <t xml:space="preserve">Green Reign         </t>
  </si>
  <si>
    <t xml:space="preserve">Elleves             </t>
  </si>
  <si>
    <t xml:space="preserve">Lady Shenanigans    </t>
  </si>
  <si>
    <t xml:space="preserve">Saiko               </t>
  </si>
  <si>
    <t xml:space="preserve">Whasir              </t>
  </si>
  <si>
    <t xml:space="preserve">Real Key            </t>
  </si>
  <si>
    <t xml:space="preserve">Intuition           </t>
  </si>
  <si>
    <t xml:space="preserve">Cyborg              </t>
  </si>
  <si>
    <t xml:space="preserve">The Maxinator       </t>
  </si>
  <si>
    <t xml:space="preserve">Wichita Warrior     </t>
  </si>
  <si>
    <t xml:space="preserve">River Mac           </t>
  </si>
  <si>
    <t xml:space="preserve">Poseidon Jewel      </t>
  </si>
  <si>
    <t xml:space="preserve">Roseirro            </t>
  </si>
  <si>
    <t xml:space="preserve">Tobermory           </t>
  </si>
  <si>
    <t xml:space="preserve">Tenorino            </t>
  </si>
  <si>
    <t xml:space="preserve">Star Sparks         </t>
  </si>
  <si>
    <t xml:space="preserve">Viren               </t>
  </si>
  <si>
    <t xml:space="preserve">Battenburg          </t>
  </si>
  <si>
    <t xml:space="preserve">King Of Spades      </t>
  </si>
  <si>
    <t xml:space="preserve">Stellar Performer   </t>
  </si>
  <si>
    <t xml:space="preserve">Dom Tycoon          </t>
  </si>
  <si>
    <t xml:space="preserve">Real Peace          </t>
  </si>
  <si>
    <t xml:space="preserve">Jeanne Darc         </t>
  </si>
  <si>
    <t xml:space="preserve">Tic Tock Man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</si>
</sst>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42"/>
  <sheetViews>
    <sheetView tabSelected="1" topLeftCell="B1" workbookViewId="0">
      <pane ySplit="1" topLeftCell="A2" activePane="bottomLeft" state="frozen"/>
      <selection activeCell="B1" sqref="B1"/>
      <selection pane="bottomLeft" activeCell="B43" sqref="A43:XFD77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4</v>
      </c>
      <c r="B2" s="5">
        <v>0.5</v>
      </c>
      <c r="C2" s="1" t="s">
        <v>19</v>
      </c>
      <c r="D2" s="1">
        <v>1</v>
      </c>
      <c r="E2" s="1">
        <v>6</v>
      </c>
      <c r="F2" s="1" t="s">
        <v>25</v>
      </c>
      <c r="G2" s="1">
        <v>67.98</v>
      </c>
      <c r="H2" s="1">
        <f>1+COUNTIFS(A:A,A2,G:G,"&gt;"&amp;G2)</f>
        <v>1</v>
      </c>
      <c r="I2" s="2">
        <f>AVERAGEIF(A:A,A2,G:G)</f>
        <v>48.21125</v>
      </c>
      <c r="J2" s="2">
        <f t="shared" ref="J2:J9" si="0">G2-I2</f>
        <v>19.768750000000004</v>
      </c>
      <c r="K2" s="2">
        <f t="shared" ref="K2:K9" si="1">90+J2</f>
        <v>109.76875000000001</v>
      </c>
      <c r="L2" s="2">
        <f t="shared" ref="L2:L9" si="2">EXP(0.06*K2)</f>
        <v>724.9661760193934</v>
      </c>
      <c r="M2" s="2">
        <f>SUMIF(A:A,A2,L:L)</f>
        <v>2661.11894174904</v>
      </c>
      <c r="N2" s="3">
        <f t="shared" ref="N2:N9" si="3">L2/M2</f>
        <v>0.27242907659847176</v>
      </c>
      <c r="O2" s="6">
        <f t="shared" ref="O2:O9" si="4">1/N2</f>
        <v>3.6706801362245254</v>
      </c>
      <c r="P2" s="3">
        <f t="shared" ref="P2:P9" si="5">IF(O2&gt;21,"",N2)</f>
        <v>0.27242907659847176</v>
      </c>
      <c r="Q2" s="3">
        <f>IF(ISNUMBER(P2),SUMIF(A:A,A2,P:P),"")</f>
        <v>0.96920704904417532</v>
      </c>
      <c r="R2" s="3">
        <f t="shared" ref="R2:R9" si="6">IFERROR(P2*(1/Q2),"")</f>
        <v>0.28108449775219779</v>
      </c>
      <c r="S2" s="7">
        <f t="shared" ref="S2:S9" si="7">IFERROR(1/R2,"")</f>
        <v>3.5576490628152437</v>
      </c>
    </row>
    <row r="3" spans="1:19" x14ac:dyDescent="0.3">
      <c r="A3" s="1">
        <v>4</v>
      </c>
      <c r="B3" s="5">
        <v>0.5</v>
      </c>
      <c r="C3" s="1" t="s">
        <v>19</v>
      </c>
      <c r="D3" s="1">
        <v>1</v>
      </c>
      <c r="E3" s="1">
        <v>1</v>
      </c>
      <c r="F3" s="1" t="s">
        <v>20</v>
      </c>
      <c r="G3" s="1">
        <v>64.27</v>
      </c>
      <c r="H3" s="1">
        <f>1+COUNTIFS(A:A,A3,G:G,"&gt;"&amp;G3)</f>
        <v>2</v>
      </c>
      <c r="I3" s="2">
        <f>AVERAGEIF(A:A,A3,G:G)</f>
        <v>48.21125</v>
      </c>
      <c r="J3" s="2">
        <f t="shared" si="0"/>
        <v>16.058749999999996</v>
      </c>
      <c r="K3" s="2">
        <f t="shared" si="1"/>
        <v>106.05875</v>
      </c>
      <c r="L3" s="2">
        <f t="shared" si="2"/>
        <v>580.28827156115813</v>
      </c>
      <c r="M3" s="2">
        <f>SUMIF(A:A,A3,L:L)</f>
        <v>2661.11894174904</v>
      </c>
      <c r="N3" s="3">
        <f t="shared" si="3"/>
        <v>0.21806175682615653</v>
      </c>
      <c r="O3" s="6">
        <f t="shared" si="4"/>
        <v>4.5858568442022651</v>
      </c>
      <c r="P3" s="3">
        <f t="shared" si="5"/>
        <v>0.21806175682615653</v>
      </c>
      <c r="Q3" s="3">
        <f>IF(ISNUMBER(P3),SUMIF(A:A,A3,P:P),"")</f>
        <v>0.96920704904417532</v>
      </c>
      <c r="R3" s="3">
        <f t="shared" si="6"/>
        <v>0.22498985850464809</v>
      </c>
      <c r="S3" s="7">
        <f t="shared" si="7"/>
        <v>4.4446447793083124</v>
      </c>
    </row>
    <row r="4" spans="1:19" x14ac:dyDescent="0.3">
      <c r="A4" s="1">
        <v>4</v>
      </c>
      <c r="B4" s="5">
        <v>0.5</v>
      </c>
      <c r="C4" s="1" t="s">
        <v>19</v>
      </c>
      <c r="D4" s="1">
        <v>1</v>
      </c>
      <c r="E4" s="1">
        <v>5</v>
      </c>
      <c r="F4" s="1" t="s">
        <v>24</v>
      </c>
      <c r="G4" s="1">
        <v>59.85</v>
      </c>
      <c r="H4" s="1">
        <f>1+COUNTIFS(A:A,A4,G:G,"&gt;"&amp;G4)</f>
        <v>3</v>
      </c>
      <c r="I4" s="2">
        <f>AVERAGEIF(A:A,A4,G:G)</f>
        <v>48.21125</v>
      </c>
      <c r="J4" s="2">
        <f t="shared" si="0"/>
        <v>11.638750000000002</v>
      </c>
      <c r="K4" s="2">
        <f t="shared" si="1"/>
        <v>101.63875</v>
      </c>
      <c r="L4" s="2">
        <f t="shared" si="2"/>
        <v>445.11158342341571</v>
      </c>
      <c r="M4" s="2">
        <f>SUMIF(A:A,A4,L:L)</f>
        <v>2661.11894174904</v>
      </c>
      <c r="N4" s="3">
        <f t="shared" si="3"/>
        <v>0.16726482098949808</v>
      </c>
      <c r="O4" s="6">
        <f t="shared" si="4"/>
        <v>5.9785434503456418</v>
      </c>
      <c r="P4" s="3">
        <f t="shared" si="5"/>
        <v>0.16726482098949808</v>
      </c>
      <c r="Q4" s="3">
        <f>IF(ISNUMBER(P4),SUMIF(A:A,A4,P:P),"")</f>
        <v>0.96920704904417532</v>
      </c>
      <c r="R4" s="3">
        <f t="shared" si="6"/>
        <v>0.17257903886940709</v>
      </c>
      <c r="S4" s="7">
        <f t="shared" si="7"/>
        <v>5.7944464550918822</v>
      </c>
    </row>
    <row r="5" spans="1:19" x14ac:dyDescent="0.3">
      <c r="A5" s="1">
        <v>4</v>
      </c>
      <c r="B5" s="5">
        <v>0.5</v>
      </c>
      <c r="C5" s="1" t="s">
        <v>19</v>
      </c>
      <c r="D5" s="1">
        <v>1</v>
      </c>
      <c r="E5" s="1">
        <v>4</v>
      </c>
      <c r="F5" s="1" t="s">
        <v>23</v>
      </c>
      <c r="G5" s="1">
        <v>56.85</v>
      </c>
      <c r="H5" s="1">
        <f>1+COUNTIFS(A:A,A5,G:G,"&gt;"&amp;G5)</f>
        <v>4</v>
      </c>
      <c r="I5" s="2">
        <f>AVERAGEIF(A:A,A5,G:G)</f>
        <v>48.21125</v>
      </c>
      <c r="J5" s="2">
        <f t="shared" si="0"/>
        <v>8.6387500000000017</v>
      </c>
      <c r="K5" s="2">
        <f t="shared" si="1"/>
        <v>98.638750000000002</v>
      </c>
      <c r="L5" s="2">
        <f t="shared" si="2"/>
        <v>371.7884463876826</v>
      </c>
      <c r="M5" s="2">
        <f>SUMIF(A:A,A5,L:L)</f>
        <v>2661.11894174904</v>
      </c>
      <c r="N5" s="3">
        <f t="shared" si="3"/>
        <v>0.13971132238956666</v>
      </c>
      <c r="O5" s="6">
        <f t="shared" si="4"/>
        <v>7.1576160249319773</v>
      </c>
      <c r="P5" s="3">
        <f t="shared" si="5"/>
        <v>0.13971132238956666</v>
      </c>
      <c r="Q5" s="3">
        <f>IF(ISNUMBER(P5),SUMIF(A:A,A5,P:P),"")</f>
        <v>0.96920704904417532</v>
      </c>
      <c r="R5" s="3">
        <f t="shared" si="6"/>
        <v>0.14415013028160381</v>
      </c>
      <c r="S5" s="7">
        <f t="shared" si="7"/>
        <v>6.9372119057156221</v>
      </c>
    </row>
    <row r="6" spans="1:19" x14ac:dyDescent="0.3">
      <c r="A6" s="1">
        <v>4</v>
      </c>
      <c r="B6" s="5">
        <v>0.5</v>
      </c>
      <c r="C6" s="1" t="s">
        <v>19</v>
      </c>
      <c r="D6" s="1">
        <v>1</v>
      </c>
      <c r="E6" s="1">
        <v>8</v>
      </c>
      <c r="F6" s="1" t="s">
        <v>27</v>
      </c>
      <c r="G6" s="1">
        <v>52.17</v>
      </c>
      <c r="H6" s="1">
        <f>1+COUNTIFS(A:A,A6,G:G,"&gt;"&amp;G6)</f>
        <v>5</v>
      </c>
      <c r="I6" s="2">
        <f>AVERAGEIF(A:A,A6,G:G)</f>
        <v>48.21125</v>
      </c>
      <c r="J6" s="2">
        <f t="shared" si="0"/>
        <v>3.958750000000002</v>
      </c>
      <c r="K6" s="2">
        <f t="shared" si="1"/>
        <v>93.958750000000009</v>
      </c>
      <c r="L6" s="2">
        <f t="shared" si="2"/>
        <v>280.7669596038204</v>
      </c>
      <c r="M6" s="2">
        <f>SUMIF(A:A,A6,L:L)</f>
        <v>2661.11894174904</v>
      </c>
      <c r="N6" s="3">
        <f t="shared" si="3"/>
        <v>0.10550710650283232</v>
      </c>
      <c r="O6" s="6">
        <f t="shared" si="4"/>
        <v>9.4780345433239148</v>
      </c>
      <c r="P6" s="3">
        <f t="shared" si="5"/>
        <v>0.10550710650283232</v>
      </c>
      <c r="Q6" s="3">
        <f>IF(ISNUMBER(P6),SUMIF(A:A,A6,P:P),"")</f>
        <v>0.96920704904417532</v>
      </c>
      <c r="R6" s="3">
        <f t="shared" si="6"/>
        <v>0.10885920258925337</v>
      </c>
      <c r="S6" s="7">
        <f t="shared" si="7"/>
        <v>9.186177890473731</v>
      </c>
    </row>
    <row r="7" spans="1:19" x14ac:dyDescent="0.3">
      <c r="A7" s="1">
        <v>4</v>
      </c>
      <c r="B7" s="5">
        <v>0.5</v>
      </c>
      <c r="C7" s="1" t="s">
        <v>19</v>
      </c>
      <c r="D7" s="1">
        <v>1</v>
      </c>
      <c r="E7" s="1">
        <v>2</v>
      </c>
      <c r="F7" s="1" t="s">
        <v>21</v>
      </c>
      <c r="G7" s="1">
        <v>44.41</v>
      </c>
      <c r="H7" s="1">
        <f>1+COUNTIFS(A:A,A7,G:G,"&gt;"&amp;G7)</f>
        <v>6</v>
      </c>
      <c r="I7" s="2">
        <f>AVERAGEIF(A:A,A7,G:G)</f>
        <v>48.21125</v>
      </c>
      <c r="J7" s="2">
        <f t="shared" si="0"/>
        <v>-3.8012500000000031</v>
      </c>
      <c r="K7" s="2">
        <f t="shared" si="1"/>
        <v>86.19874999999999</v>
      </c>
      <c r="L7" s="2">
        <f t="shared" si="2"/>
        <v>176.25379969267553</v>
      </c>
      <c r="M7" s="2">
        <f>SUMIF(A:A,A7,L:L)</f>
        <v>2661.11894174904</v>
      </c>
      <c r="N7" s="3">
        <f t="shared" si="3"/>
        <v>6.6232965737649974E-2</v>
      </c>
      <c r="O7" s="6">
        <f t="shared" si="4"/>
        <v>15.098221691612283</v>
      </c>
      <c r="P7" s="3">
        <f t="shared" si="5"/>
        <v>6.6232965737649974E-2</v>
      </c>
      <c r="Q7" s="3">
        <f>IF(ISNUMBER(P7),SUMIF(A:A,A7,P:P),"")</f>
        <v>0.96920704904417532</v>
      </c>
      <c r="R7" s="3">
        <f t="shared" si="6"/>
        <v>6.8337272002889804E-2</v>
      </c>
      <c r="S7" s="7">
        <f t="shared" si="7"/>
        <v>14.6333028915423</v>
      </c>
    </row>
    <row r="8" spans="1:19" x14ac:dyDescent="0.3">
      <c r="A8" s="1">
        <v>4</v>
      </c>
      <c r="B8" s="5">
        <v>0.5</v>
      </c>
      <c r="C8" s="1" t="s">
        <v>19</v>
      </c>
      <c r="D8" s="1">
        <v>1</v>
      </c>
      <c r="E8" s="1">
        <v>3</v>
      </c>
      <c r="F8" s="1" t="s">
        <v>22</v>
      </c>
      <c r="G8" s="1">
        <v>20.73</v>
      </c>
      <c r="H8" s="1">
        <f>1+COUNTIFS(A:A,A8,G:G,"&gt;"&amp;G8)</f>
        <v>7</v>
      </c>
      <c r="I8" s="2">
        <f>AVERAGEIF(A:A,A8,G:G)</f>
        <v>48.21125</v>
      </c>
      <c r="J8" s="2">
        <f t="shared" si="0"/>
        <v>-27.481249999999999</v>
      </c>
      <c r="K8" s="2">
        <f t="shared" si="1"/>
        <v>62.518749999999997</v>
      </c>
      <c r="L8" s="2">
        <f t="shared" si="2"/>
        <v>42.568945135278334</v>
      </c>
      <c r="M8" s="2">
        <f>SUMIF(A:A,A8,L:L)</f>
        <v>2661.11894174904</v>
      </c>
      <c r="N8" s="3">
        <f t="shared" si="3"/>
        <v>1.599663377214533E-2</v>
      </c>
      <c r="O8" s="6">
        <f t="shared" si="4"/>
        <v>62.513152094616508</v>
      </c>
      <c r="P8" s="3" t="str">
        <f t="shared" si="5"/>
        <v/>
      </c>
      <c r="Q8" s="3" t="str">
        <f>IF(ISNUMBER(P8),SUMIF(A:A,A8,P:P),"")</f>
        <v/>
      </c>
      <c r="R8" s="3" t="str">
        <f t="shared" si="6"/>
        <v/>
      </c>
      <c r="S8" s="7" t="str">
        <f t="shared" si="7"/>
        <v/>
      </c>
    </row>
    <row r="9" spans="1:19" x14ac:dyDescent="0.3">
      <c r="A9" s="1">
        <v>4</v>
      </c>
      <c r="B9" s="5">
        <v>0.5</v>
      </c>
      <c r="C9" s="1" t="s">
        <v>19</v>
      </c>
      <c r="D9" s="1">
        <v>1</v>
      </c>
      <c r="E9" s="1">
        <v>7</v>
      </c>
      <c r="F9" s="1" t="s">
        <v>26</v>
      </c>
      <c r="G9" s="1">
        <v>19.43</v>
      </c>
      <c r="H9" s="1">
        <f>1+COUNTIFS(A:A,A9,G:G,"&gt;"&amp;G9)</f>
        <v>8</v>
      </c>
      <c r="I9" s="2">
        <f>AVERAGEIF(A:A,A9,G:G)</f>
        <v>48.21125</v>
      </c>
      <c r="J9" s="2">
        <f t="shared" si="0"/>
        <v>-28.78125</v>
      </c>
      <c r="K9" s="2">
        <f t="shared" si="1"/>
        <v>61.21875</v>
      </c>
      <c r="L9" s="2">
        <f t="shared" si="2"/>
        <v>39.374759925616111</v>
      </c>
      <c r="M9" s="2">
        <f>SUMIF(A:A,A9,L:L)</f>
        <v>2661.11894174904</v>
      </c>
      <c r="N9" s="3">
        <f t="shared" si="3"/>
        <v>1.4796317183679419E-2</v>
      </c>
      <c r="O9" s="6">
        <f t="shared" si="4"/>
        <v>67.584385194379081</v>
      </c>
      <c r="P9" s="3" t="str">
        <f t="shared" si="5"/>
        <v/>
      </c>
      <c r="Q9" s="3" t="str">
        <f>IF(ISNUMBER(P9),SUMIF(A:A,A9,P:P),"")</f>
        <v/>
      </c>
      <c r="R9" s="3" t="str">
        <f t="shared" si="6"/>
        <v/>
      </c>
      <c r="S9" s="7" t="str">
        <f t="shared" si="7"/>
        <v/>
      </c>
    </row>
    <row r="10" spans="1:19" x14ac:dyDescent="0.3">
      <c r="A10" s="1">
        <v>15</v>
      </c>
      <c r="B10" s="5">
        <v>0.60763888888888895</v>
      </c>
      <c r="C10" s="1" t="s">
        <v>19</v>
      </c>
      <c r="D10" s="1">
        <v>5</v>
      </c>
      <c r="E10" s="1">
        <v>2</v>
      </c>
      <c r="F10" s="1" t="s">
        <v>29</v>
      </c>
      <c r="G10" s="1">
        <v>58.43</v>
      </c>
      <c r="H10" s="1">
        <f>1+COUNTIFS(A:A,A10,G:G,"&gt;"&amp;G10)</f>
        <v>1</v>
      </c>
      <c r="I10" s="2">
        <f>AVERAGEIF(A:A,A10,G:G)</f>
        <v>48.824285714285722</v>
      </c>
      <c r="J10" s="2">
        <f t="shared" ref="J10:J16" si="8">G10-I10</f>
        <v>9.6057142857142779</v>
      </c>
      <c r="K10" s="2">
        <f t="shared" ref="K10:K16" si="9">90+J10</f>
        <v>99.605714285714271</v>
      </c>
      <c r="L10" s="2">
        <f t="shared" ref="L10:L16" si="10">EXP(0.06*K10)</f>
        <v>393.99682746367228</v>
      </c>
      <c r="M10" s="2">
        <f>SUMIF(A:A,A10,L:L)</f>
        <v>1680.4703443180754</v>
      </c>
      <c r="N10" s="3">
        <f t="shared" ref="N10:N16" si="11">L10/M10</f>
        <v>0.23445628112143435</v>
      </c>
      <c r="O10" s="6">
        <f t="shared" ref="O10:O16" si="12">1/N10</f>
        <v>4.2651875019806349</v>
      </c>
      <c r="P10" s="3">
        <f t="shared" ref="P10:P16" si="13">IF(O10&gt;21,"",N10)</f>
        <v>0.23445628112143435</v>
      </c>
      <c r="Q10" s="3">
        <f>IF(ISNUMBER(P10),SUMIF(A:A,A10,P:P),"")</f>
        <v>0.99999999999999978</v>
      </c>
      <c r="R10" s="3">
        <f t="shared" ref="R10:R16" si="14">IFERROR(P10*(1/Q10),"")</f>
        <v>0.23445628112143441</v>
      </c>
      <c r="S10" s="7">
        <f t="shared" ref="S10:S16" si="15">IFERROR(1/R10,"")</f>
        <v>4.265187501980634</v>
      </c>
    </row>
    <row r="11" spans="1:19" x14ac:dyDescent="0.3">
      <c r="A11" s="1">
        <v>15</v>
      </c>
      <c r="B11" s="5">
        <v>0.60763888888888895</v>
      </c>
      <c r="C11" s="1" t="s">
        <v>19</v>
      </c>
      <c r="D11" s="1">
        <v>5</v>
      </c>
      <c r="E11" s="1">
        <v>7</v>
      </c>
      <c r="F11" s="1" t="s">
        <v>33</v>
      </c>
      <c r="G11" s="1">
        <v>55.71</v>
      </c>
      <c r="H11" s="1">
        <f>1+COUNTIFS(A:A,A11,G:G,"&gt;"&amp;G11)</f>
        <v>2</v>
      </c>
      <c r="I11" s="2">
        <f>AVERAGEIF(A:A,A11,G:G)</f>
        <v>48.824285714285722</v>
      </c>
      <c r="J11" s="2">
        <f t="shared" si="8"/>
        <v>6.885714285714279</v>
      </c>
      <c r="K11" s="2">
        <f t="shared" si="9"/>
        <v>96.885714285714272</v>
      </c>
      <c r="L11" s="2">
        <f t="shared" si="10"/>
        <v>334.66929232414276</v>
      </c>
      <c r="M11" s="2">
        <f>SUMIF(A:A,A11,L:L)</f>
        <v>1680.4703443180754</v>
      </c>
      <c r="N11" s="3">
        <f t="shared" si="11"/>
        <v>0.19915215609469711</v>
      </c>
      <c r="O11" s="6">
        <f t="shared" si="12"/>
        <v>5.0212863350798909</v>
      </c>
      <c r="P11" s="3">
        <f t="shared" si="13"/>
        <v>0.19915215609469711</v>
      </c>
      <c r="Q11" s="3">
        <f>IF(ISNUMBER(P11),SUMIF(A:A,A11,P:P),"")</f>
        <v>0.99999999999999978</v>
      </c>
      <c r="R11" s="3">
        <f t="shared" si="14"/>
        <v>0.19915215609469716</v>
      </c>
      <c r="S11" s="7">
        <f t="shared" si="15"/>
        <v>5.0212863350798891</v>
      </c>
    </row>
    <row r="12" spans="1:19" x14ac:dyDescent="0.3">
      <c r="A12" s="1">
        <v>15</v>
      </c>
      <c r="B12" s="5">
        <v>0.60763888888888895</v>
      </c>
      <c r="C12" s="1" t="s">
        <v>19</v>
      </c>
      <c r="D12" s="1">
        <v>5</v>
      </c>
      <c r="E12" s="1">
        <v>1</v>
      </c>
      <c r="F12" s="1" t="s">
        <v>28</v>
      </c>
      <c r="G12" s="1">
        <v>52.92</v>
      </c>
      <c r="H12" s="1">
        <f>1+COUNTIFS(A:A,A12,G:G,"&gt;"&amp;G12)</f>
        <v>3</v>
      </c>
      <c r="I12" s="2">
        <f>AVERAGEIF(A:A,A12,G:G)</f>
        <v>48.824285714285722</v>
      </c>
      <c r="J12" s="2">
        <f t="shared" si="8"/>
        <v>4.0957142857142799</v>
      </c>
      <c r="K12" s="2">
        <f t="shared" si="9"/>
        <v>94.09571428571428</v>
      </c>
      <c r="L12" s="2">
        <f t="shared" si="10"/>
        <v>283.08376893388657</v>
      </c>
      <c r="M12" s="2">
        <f>SUMIF(A:A,A12,L:L)</f>
        <v>1680.4703443180754</v>
      </c>
      <c r="N12" s="3">
        <f t="shared" si="11"/>
        <v>0.16845508157346284</v>
      </c>
      <c r="O12" s="6">
        <f t="shared" si="12"/>
        <v>5.9363005892102017</v>
      </c>
      <c r="P12" s="3">
        <f t="shared" si="13"/>
        <v>0.16845508157346284</v>
      </c>
      <c r="Q12" s="3">
        <f>IF(ISNUMBER(P12),SUMIF(A:A,A12,P:P),"")</f>
        <v>0.99999999999999978</v>
      </c>
      <c r="R12" s="3">
        <f t="shared" si="14"/>
        <v>0.16845508157346287</v>
      </c>
      <c r="S12" s="7">
        <f t="shared" si="15"/>
        <v>5.9363005892102008</v>
      </c>
    </row>
    <row r="13" spans="1:19" x14ac:dyDescent="0.3">
      <c r="A13" s="1">
        <v>15</v>
      </c>
      <c r="B13" s="5">
        <v>0.60763888888888895</v>
      </c>
      <c r="C13" s="1" t="s">
        <v>19</v>
      </c>
      <c r="D13" s="1">
        <v>5</v>
      </c>
      <c r="E13" s="1">
        <v>6</v>
      </c>
      <c r="F13" s="1" t="s">
        <v>32</v>
      </c>
      <c r="G13" s="1">
        <v>48.4</v>
      </c>
      <c r="H13" s="1">
        <f>1+COUNTIFS(A:A,A13,G:G,"&gt;"&amp;G13)</f>
        <v>4</v>
      </c>
      <c r="I13" s="2">
        <f>AVERAGEIF(A:A,A13,G:G)</f>
        <v>48.824285714285722</v>
      </c>
      <c r="J13" s="2">
        <f t="shared" si="8"/>
        <v>-0.42428571428572326</v>
      </c>
      <c r="K13" s="2">
        <f t="shared" si="9"/>
        <v>89.57571428571427</v>
      </c>
      <c r="L13" s="2">
        <f t="shared" si="10"/>
        <v>215.84117950049011</v>
      </c>
      <c r="M13" s="2">
        <f>SUMIF(A:A,A13,L:L)</f>
        <v>1680.4703443180754</v>
      </c>
      <c r="N13" s="3">
        <f t="shared" si="11"/>
        <v>0.12844093335552265</v>
      </c>
      <c r="O13" s="6">
        <f t="shared" si="12"/>
        <v>7.7856799532281071</v>
      </c>
      <c r="P13" s="3">
        <f t="shared" si="13"/>
        <v>0.12844093335552265</v>
      </c>
      <c r="Q13" s="3">
        <f>IF(ISNUMBER(P13),SUMIF(A:A,A13,P:P),"")</f>
        <v>0.99999999999999978</v>
      </c>
      <c r="R13" s="3">
        <f t="shared" si="14"/>
        <v>0.12844093335552267</v>
      </c>
      <c r="S13" s="7">
        <f t="shared" si="15"/>
        <v>7.7856799532281054</v>
      </c>
    </row>
    <row r="14" spans="1:19" x14ac:dyDescent="0.3">
      <c r="A14" s="1">
        <v>15</v>
      </c>
      <c r="B14" s="5">
        <v>0.60763888888888895</v>
      </c>
      <c r="C14" s="1" t="s">
        <v>19</v>
      </c>
      <c r="D14" s="1">
        <v>5</v>
      </c>
      <c r="E14" s="1">
        <v>8</v>
      </c>
      <c r="F14" s="1" t="s">
        <v>34</v>
      </c>
      <c r="G14" s="1">
        <v>44.7</v>
      </c>
      <c r="H14" s="1">
        <f>1+COUNTIFS(A:A,A14,G:G,"&gt;"&amp;G14)</f>
        <v>5</v>
      </c>
      <c r="I14" s="2">
        <f>AVERAGEIF(A:A,A14,G:G)</f>
        <v>48.824285714285722</v>
      </c>
      <c r="J14" s="2">
        <f t="shared" si="8"/>
        <v>-4.124285714285719</v>
      </c>
      <c r="K14" s="2">
        <f t="shared" si="9"/>
        <v>85.875714285714281</v>
      </c>
      <c r="L14" s="2">
        <f t="shared" si="10"/>
        <v>172.87051691805769</v>
      </c>
      <c r="M14" s="2">
        <f>SUMIF(A:A,A14,L:L)</f>
        <v>1680.4703443180754</v>
      </c>
      <c r="N14" s="3">
        <f t="shared" si="11"/>
        <v>0.10287031693392215</v>
      </c>
      <c r="O14" s="6">
        <f t="shared" si="12"/>
        <v>9.7209771468123432</v>
      </c>
      <c r="P14" s="3">
        <f t="shared" si="13"/>
        <v>0.10287031693392215</v>
      </c>
      <c r="Q14" s="3">
        <f>IF(ISNUMBER(P14),SUMIF(A:A,A14,P:P),"")</f>
        <v>0.99999999999999978</v>
      </c>
      <c r="R14" s="3">
        <f t="shared" si="14"/>
        <v>0.10287031693392218</v>
      </c>
      <c r="S14" s="7">
        <f t="shared" si="15"/>
        <v>9.7209771468123396</v>
      </c>
    </row>
    <row r="15" spans="1:19" x14ac:dyDescent="0.3">
      <c r="A15" s="1">
        <v>15</v>
      </c>
      <c r="B15" s="5">
        <v>0.60763888888888895</v>
      </c>
      <c r="C15" s="1" t="s">
        <v>19</v>
      </c>
      <c r="D15" s="1">
        <v>5</v>
      </c>
      <c r="E15" s="1">
        <v>4</v>
      </c>
      <c r="F15" s="1" t="s">
        <v>31</v>
      </c>
      <c r="G15" s="1">
        <v>44.38</v>
      </c>
      <c r="H15" s="1">
        <f>1+COUNTIFS(A:A,A15,G:G,"&gt;"&amp;G15)</f>
        <v>6</v>
      </c>
      <c r="I15" s="2">
        <f>AVERAGEIF(A:A,A15,G:G)</f>
        <v>48.824285714285722</v>
      </c>
      <c r="J15" s="2">
        <f t="shared" si="8"/>
        <v>-4.4442857142857193</v>
      </c>
      <c r="K15" s="2">
        <f t="shared" si="9"/>
        <v>85.555714285714288</v>
      </c>
      <c r="L15" s="2">
        <f t="shared" si="10"/>
        <v>169.58306353564959</v>
      </c>
      <c r="M15" s="2">
        <f>SUMIF(A:A,A15,L:L)</f>
        <v>1680.4703443180754</v>
      </c>
      <c r="N15" s="3">
        <f t="shared" si="11"/>
        <v>0.10091404713509858</v>
      </c>
      <c r="O15" s="6">
        <f t="shared" si="12"/>
        <v>9.9094232011253194</v>
      </c>
      <c r="P15" s="3">
        <f t="shared" si="13"/>
        <v>0.10091404713509858</v>
      </c>
      <c r="Q15" s="3">
        <f>IF(ISNUMBER(P15),SUMIF(A:A,A15,P:P),"")</f>
        <v>0.99999999999999978</v>
      </c>
      <c r="R15" s="3">
        <f t="shared" si="14"/>
        <v>0.10091404713509861</v>
      </c>
      <c r="S15" s="7">
        <f t="shared" si="15"/>
        <v>9.9094232011253176</v>
      </c>
    </row>
    <row r="16" spans="1:19" x14ac:dyDescent="0.3">
      <c r="A16" s="1">
        <v>15</v>
      </c>
      <c r="B16" s="5">
        <v>0.60763888888888895</v>
      </c>
      <c r="C16" s="1" t="s">
        <v>19</v>
      </c>
      <c r="D16" s="1">
        <v>5</v>
      </c>
      <c r="E16" s="1">
        <v>3</v>
      </c>
      <c r="F16" s="1" t="s">
        <v>30</v>
      </c>
      <c r="G16" s="1">
        <v>37.229999999999997</v>
      </c>
      <c r="H16" s="1">
        <f>1+COUNTIFS(A:A,A16,G:G,"&gt;"&amp;G16)</f>
        <v>7</v>
      </c>
      <c r="I16" s="2">
        <f>AVERAGEIF(A:A,A16,G:G)</f>
        <v>48.824285714285722</v>
      </c>
      <c r="J16" s="2">
        <f t="shared" si="8"/>
        <v>-11.594285714285725</v>
      </c>
      <c r="K16" s="2">
        <f t="shared" si="9"/>
        <v>78.405714285714282</v>
      </c>
      <c r="L16" s="2">
        <f t="shared" si="10"/>
        <v>110.42569564217608</v>
      </c>
      <c r="M16" s="2">
        <f>SUMIF(A:A,A16,L:L)</f>
        <v>1680.4703443180754</v>
      </c>
      <c r="N16" s="3">
        <f t="shared" si="11"/>
        <v>6.5711183785862146E-2</v>
      </c>
      <c r="O16" s="6">
        <f t="shared" si="12"/>
        <v>15.218109648713275</v>
      </c>
      <c r="P16" s="3">
        <f t="shared" si="13"/>
        <v>6.5711183785862146E-2</v>
      </c>
      <c r="Q16" s="3">
        <f>IF(ISNUMBER(P16),SUMIF(A:A,A16,P:P),"")</f>
        <v>0.99999999999999978</v>
      </c>
      <c r="R16" s="3">
        <f t="shared" si="14"/>
        <v>6.5711183785862159E-2</v>
      </c>
      <c r="S16" s="7">
        <f t="shared" si="15"/>
        <v>15.218109648713272</v>
      </c>
    </row>
    <row r="17" spans="1:19" x14ac:dyDescent="0.3">
      <c r="A17" s="1">
        <v>19</v>
      </c>
      <c r="B17" s="5">
        <v>0.63194444444444442</v>
      </c>
      <c r="C17" s="1" t="s">
        <v>19</v>
      </c>
      <c r="D17" s="1">
        <v>6</v>
      </c>
      <c r="E17" s="1">
        <v>10</v>
      </c>
      <c r="F17" s="1" t="s">
        <v>39</v>
      </c>
      <c r="G17" s="1">
        <v>59.21</v>
      </c>
      <c r="H17" s="1">
        <f>1+COUNTIFS(A:A,A17,G:G,"&gt;"&amp;G17)</f>
        <v>1</v>
      </c>
      <c r="I17" s="2">
        <f>AVERAGEIF(A:A,A17,G:G)</f>
        <v>47.636250000000004</v>
      </c>
      <c r="J17" s="2">
        <f t="shared" ref="J17:J24" si="16">G17-I17</f>
        <v>11.573749999999997</v>
      </c>
      <c r="K17" s="2">
        <f t="shared" ref="K17:K24" si="17">90+J17</f>
        <v>101.57374999999999</v>
      </c>
      <c r="L17" s="2">
        <f t="shared" ref="L17:L24" si="18">EXP(0.06*K17)</f>
        <v>443.3790289253476</v>
      </c>
      <c r="M17" s="2">
        <f>SUMIF(A:A,A17,L:L)</f>
        <v>2075.1411440358688</v>
      </c>
      <c r="N17" s="3">
        <f t="shared" ref="N17:N24" si="19">L17/M17</f>
        <v>0.21366210688832249</v>
      </c>
      <c r="O17" s="6">
        <f t="shared" ref="O17:O24" si="20">1/N17</f>
        <v>4.6802870876990967</v>
      </c>
      <c r="P17" s="3">
        <f t="shared" ref="P17:P24" si="21">IF(O17&gt;21,"",N17)</f>
        <v>0.21366210688832249</v>
      </c>
      <c r="Q17" s="3">
        <f>IF(ISNUMBER(P17),SUMIF(A:A,A17,P:P),"")</f>
        <v>0.97439479048638267</v>
      </c>
      <c r="R17" s="3">
        <f t="shared" ref="R17:R24" si="22">IFERROR(P17*(1/Q17),"")</f>
        <v>0.2192767335934443</v>
      </c>
      <c r="S17" s="7">
        <f t="shared" ref="S17:S24" si="23">IFERROR(1/R17,"")</f>
        <v>4.5604473562346834</v>
      </c>
    </row>
    <row r="18" spans="1:19" x14ac:dyDescent="0.3">
      <c r="A18" s="1">
        <v>19</v>
      </c>
      <c r="B18" s="5">
        <v>0.63194444444444442</v>
      </c>
      <c r="C18" s="1" t="s">
        <v>19</v>
      </c>
      <c r="D18" s="1">
        <v>6</v>
      </c>
      <c r="E18" s="1">
        <v>1</v>
      </c>
      <c r="F18" s="1" t="s">
        <v>35</v>
      </c>
      <c r="G18" s="1">
        <v>58.31</v>
      </c>
      <c r="H18" s="1">
        <f>1+COUNTIFS(A:A,A18,G:G,"&gt;"&amp;G18)</f>
        <v>2</v>
      </c>
      <c r="I18" s="2">
        <f>AVERAGEIF(A:A,A18,G:G)</f>
        <v>47.636250000000004</v>
      </c>
      <c r="J18" s="2">
        <f t="shared" si="16"/>
        <v>10.673749999999998</v>
      </c>
      <c r="K18" s="2">
        <f t="shared" si="17"/>
        <v>100.67375</v>
      </c>
      <c r="L18" s="2">
        <f t="shared" si="18"/>
        <v>420.07152735346409</v>
      </c>
      <c r="M18" s="2">
        <f>SUMIF(A:A,A18,L:L)</f>
        <v>2075.1411440358688</v>
      </c>
      <c r="N18" s="3">
        <f t="shared" si="19"/>
        <v>0.20243034000881588</v>
      </c>
      <c r="O18" s="6">
        <f t="shared" si="20"/>
        <v>4.9399709547316366</v>
      </c>
      <c r="P18" s="3">
        <f t="shared" si="21"/>
        <v>0.20243034000881588</v>
      </c>
      <c r="Q18" s="3">
        <f>IF(ISNUMBER(P18),SUMIF(A:A,A18,P:P),"")</f>
        <v>0.97439479048638267</v>
      </c>
      <c r="R18" s="3">
        <f t="shared" si="22"/>
        <v>0.20774981761527067</v>
      </c>
      <c r="S18" s="7">
        <f t="shared" si="23"/>
        <v>4.8134819634445485</v>
      </c>
    </row>
    <row r="19" spans="1:19" x14ac:dyDescent="0.3">
      <c r="A19" s="1">
        <v>19</v>
      </c>
      <c r="B19" s="5">
        <v>0.63194444444444442</v>
      </c>
      <c r="C19" s="1" t="s">
        <v>19</v>
      </c>
      <c r="D19" s="1">
        <v>6</v>
      </c>
      <c r="E19" s="1">
        <v>6</v>
      </c>
      <c r="F19" s="1" t="s">
        <v>37</v>
      </c>
      <c r="G19" s="1">
        <v>55.09</v>
      </c>
      <c r="H19" s="1">
        <f>1+COUNTIFS(A:A,A19,G:G,"&gt;"&amp;G19)</f>
        <v>3</v>
      </c>
      <c r="I19" s="2">
        <f>AVERAGEIF(A:A,A19,G:G)</f>
        <v>47.636250000000004</v>
      </c>
      <c r="J19" s="2">
        <f t="shared" si="16"/>
        <v>7.4537499999999994</v>
      </c>
      <c r="K19" s="2">
        <f t="shared" si="17"/>
        <v>97.453749999999999</v>
      </c>
      <c r="L19" s="2">
        <f t="shared" si="18"/>
        <v>346.27214079795033</v>
      </c>
      <c r="M19" s="2">
        <f>SUMIF(A:A,A19,L:L)</f>
        <v>2075.1411440358688</v>
      </c>
      <c r="N19" s="3">
        <f t="shared" si="19"/>
        <v>0.16686678966062898</v>
      </c>
      <c r="O19" s="6">
        <f t="shared" si="20"/>
        <v>5.9928042124726204</v>
      </c>
      <c r="P19" s="3">
        <f t="shared" si="21"/>
        <v>0.16686678966062898</v>
      </c>
      <c r="Q19" s="3">
        <f>IF(ISNUMBER(P19),SUMIF(A:A,A19,P:P),"")</f>
        <v>0.97439479048638267</v>
      </c>
      <c r="R19" s="3">
        <f t="shared" si="22"/>
        <v>0.17125172598401836</v>
      </c>
      <c r="S19" s="7">
        <f t="shared" si="23"/>
        <v>5.8393572050381701</v>
      </c>
    </row>
    <row r="20" spans="1:19" x14ac:dyDescent="0.3">
      <c r="A20" s="1">
        <v>19</v>
      </c>
      <c r="B20" s="5">
        <v>0.63194444444444442</v>
      </c>
      <c r="C20" s="1" t="s">
        <v>19</v>
      </c>
      <c r="D20" s="1">
        <v>6</v>
      </c>
      <c r="E20" s="1">
        <v>3</v>
      </c>
      <c r="F20" s="1" t="s">
        <v>36</v>
      </c>
      <c r="G20" s="1">
        <v>47.94</v>
      </c>
      <c r="H20" s="1">
        <f>1+COUNTIFS(A:A,A20,G:G,"&gt;"&amp;G20)</f>
        <v>4</v>
      </c>
      <c r="I20" s="2">
        <f>AVERAGEIF(A:A,A20,G:G)</f>
        <v>47.636250000000004</v>
      </c>
      <c r="J20" s="2">
        <f t="shared" si="16"/>
        <v>0.30374999999999375</v>
      </c>
      <c r="K20" s="2">
        <f t="shared" si="17"/>
        <v>90.303749999999994</v>
      </c>
      <c r="L20" s="2">
        <f t="shared" si="18"/>
        <v>225.47854267935779</v>
      </c>
      <c r="M20" s="2">
        <f>SUMIF(A:A,A20,L:L)</f>
        <v>2075.1411440358688</v>
      </c>
      <c r="N20" s="3">
        <f t="shared" si="19"/>
        <v>0.10865696693808138</v>
      </c>
      <c r="O20" s="6">
        <f t="shared" si="20"/>
        <v>9.2032754841192475</v>
      </c>
      <c r="P20" s="3">
        <f t="shared" si="21"/>
        <v>0.10865696693808138</v>
      </c>
      <c r="Q20" s="3">
        <f>IF(ISNUMBER(P20),SUMIF(A:A,A20,P:P),"")</f>
        <v>0.97439479048638267</v>
      </c>
      <c r="R20" s="3">
        <f t="shared" si="22"/>
        <v>0.11151226176388294</v>
      </c>
      <c r="S20" s="7">
        <f t="shared" si="23"/>
        <v>8.967623687136836</v>
      </c>
    </row>
    <row r="21" spans="1:19" x14ac:dyDescent="0.3">
      <c r="A21" s="1">
        <v>19</v>
      </c>
      <c r="B21" s="5">
        <v>0.63194444444444442</v>
      </c>
      <c r="C21" s="1" t="s">
        <v>19</v>
      </c>
      <c r="D21" s="1">
        <v>6</v>
      </c>
      <c r="E21" s="1">
        <v>9</v>
      </c>
      <c r="F21" s="1" t="s">
        <v>38</v>
      </c>
      <c r="G21" s="1">
        <v>46.2</v>
      </c>
      <c r="H21" s="1">
        <f>1+COUNTIFS(A:A,A21,G:G,"&gt;"&amp;G21)</f>
        <v>5</v>
      </c>
      <c r="I21" s="2">
        <f>AVERAGEIF(A:A,A21,G:G)</f>
        <v>47.636250000000004</v>
      </c>
      <c r="J21" s="2">
        <f t="shared" si="16"/>
        <v>-1.4362500000000011</v>
      </c>
      <c r="K21" s="2">
        <f t="shared" si="17"/>
        <v>88.563749999999999</v>
      </c>
      <c r="L21" s="2">
        <f t="shared" si="18"/>
        <v>203.12570015601872</v>
      </c>
      <c r="M21" s="2">
        <f>SUMIF(A:A,A21,L:L)</f>
        <v>2075.1411440358688</v>
      </c>
      <c r="N21" s="3">
        <f t="shared" si="19"/>
        <v>9.7885245415628319E-2</v>
      </c>
      <c r="O21" s="6">
        <f t="shared" si="20"/>
        <v>10.216044264423333</v>
      </c>
      <c r="P21" s="3">
        <f t="shared" si="21"/>
        <v>9.7885245415628319E-2</v>
      </c>
      <c r="Q21" s="3">
        <f>IF(ISNUMBER(P21),SUMIF(A:A,A21,P:P),"")</f>
        <v>0.97439479048638267</v>
      </c>
      <c r="R21" s="3">
        <f t="shared" si="22"/>
        <v>0.10045748024449878</v>
      </c>
      <c r="S21" s="7">
        <f t="shared" si="23"/>
        <v>9.9544603106323848</v>
      </c>
    </row>
    <row r="22" spans="1:19" x14ac:dyDescent="0.3">
      <c r="A22" s="1">
        <v>19</v>
      </c>
      <c r="B22" s="5">
        <v>0.63194444444444442</v>
      </c>
      <c r="C22" s="1" t="s">
        <v>19</v>
      </c>
      <c r="D22" s="1">
        <v>6</v>
      </c>
      <c r="E22" s="1">
        <v>13</v>
      </c>
      <c r="F22" s="1" t="s">
        <v>42</v>
      </c>
      <c r="G22" s="1">
        <v>45.52</v>
      </c>
      <c r="H22" s="1">
        <f>1+COUNTIFS(A:A,A22,G:G,"&gt;"&amp;G22)</f>
        <v>6</v>
      </c>
      <c r="I22" s="2">
        <f>AVERAGEIF(A:A,A22,G:G)</f>
        <v>47.636250000000004</v>
      </c>
      <c r="J22" s="2">
        <f t="shared" si="16"/>
        <v>-2.1162500000000009</v>
      </c>
      <c r="K22" s="2">
        <f t="shared" si="17"/>
        <v>87.883749999999992</v>
      </c>
      <c r="L22" s="2">
        <f t="shared" si="18"/>
        <v>195.00496114317835</v>
      </c>
      <c r="M22" s="2">
        <f>SUMIF(A:A,A22,L:L)</f>
        <v>2075.1411440358688</v>
      </c>
      <c r="N22" s="3">
        <f t="shared" si="19"/>
        <v>9.3971902443185179E-2</v>
      </c>
      <c r="O22" s="6">
        <f t="shared" si="20"/>
        <v>10.641478718647775</v>
      </c>
      <c r="P22" s="3">
        <f t="shared" si="21"/>
        <v>9.3971902443185179E-2</v>
      </c>
      <c r="Q22" s="3">
        <f>IF(ISNUMBER(P22),SUMIF(A:A,A22,P:P),"")</f>
        <v>0.97439479048638267</v>
      </c>
      <c r="R22" s="3">
        <f t="shared" si="22"/>
        <v>9.6441302191566325E-2</v>
      </c>
      <c r="S22" s="7">
        <f t="shared" si="23"/>
        <v>10.369001426522098</v>
      </c>
    </row>
    <row r="23" spans="1:19" x14ac:dyDescent="0.3">
      <c r="A23" s="1">
        <v>19</v>
      </c>
      <c r="B23" s="5">
        <v>0.63194444444444442</v>
      </c>
      <c r="C23" s="1" t="s">
        <v>19</v>
      </c>
      <c r="D23" s="1">
        <v>6</v>
      </c>
      <c r="E23" s="1">
        <v>11</v>
      </c>
      <c r="F23" s="1" t="s">
        <v>40</v>
      </c>
      <c r="G23" s="1">
        <v>44.97</v>
      </c>
      <c r="H23" s="1">
        <f>1+COUNTIFS(A:A,A23,G:G,"&gt;"&amp;G23)</f>
        <v>7</v>
      </c>
      <c r="I23" s="2">
        <f>AVERAGEIF(A:A,A23,G:G)</f>
        <v>47.636250000000004</v>
      </c>
      <c r="J23" s="2">
        <f t="shared" si="16"/>
        <v>-2.6662500000000051</v>
      </c>
      <c r="K23" s="2">
        <f t="shared" si="17"/>
        <v>87.333749999999995</v>
      </c>
      <c r="L23" s="2">
        <f t="shared" si="18"/>
        <v>188.67481921718587</v>
      </c>
      <c r="M23" s="2">
        <f>SUMIF(A:A,A23,L:L)</f>
        <v>2075.1411440358688</v>
      </c>
      <c r="N23" s="3">
        <f t="shared" si="19"/>
        <v>9.0921439131720391E-2</v>
      </c>
      <c r="O23" s="6">
        <f t="shared" si="20"/>
        <v>10.998506067983289</v>
      </c>
      <c r="P23" s="3">
        <f t="shared" si="21"/>
        <v>9.0921439131720391E-2</v>
      </c>
      <c r="Q23" s="3">
        <f>IF(ISNUMBER(P23),SUMIF(A:A,A23,P:P),"")</f>
        <v>0.97439479048638267</v>
      </c>
      <c r="R23" s="3">
        <f t="shared" si="22"/>
        <v>9.3310678607318592E-2</v>
      </c>
      <c r="S23" s="7">
        <f t="shared" si="23"/>
        <v>10.716887015775786</v>
      </c>
    </row>
    <row r="24" spans="1:19" x14ac:dyDescent="0.3">
      <c r="A24" s="1">
        <v>19</v>
      </c>
      <c r="B24" s="5">
        <v>0.63194444444444442</v>
      </c>
      <c r="C24" s="1" t="s">
        <v>19</v>
      </c>
      <c r="D24" s="1">
        <v>6</v>
      </c>
      <c r="E24" s="1">
        <v>12</v>
      </c>
      <c r="F24" s="1" t="s">
        <v>41</v>
      </c>
      <c r="G24" s="1">
        <v>23.85</v>
      </c>
      <c r="H24" s="1">
        <f>1+COUNTIFS(A:A,A24,G:G,"&gt;"&amp;G24)</f>
        <v>8</v>
      </c>
      <c r="I24" s="2">
        <f>AVERAGEIF(A:A,A24,G:G)</f>
        <v>47.636250000000004</v>
      </c>
      <c r="J24" s="2">
        <f t="shared" si="16"/>
        <v>-23.786250000000003</v>
      </c>
      <c r="K24" s="2">
        <f t="shared" si="17"/>
        <v>66.213750000000005</v>
      </c>
      <c r="L24" s="2">
        <f t="shared" si="18"/>
        <v>53.134423763366385</v>
      </c>
      <c r="M24" s="2">
        <f>SUMIF(A:A,A24,L:L)</f>
        <v>2075.1411440358688</v>
      </c>
      <c r="N24" s="3">
        <f t="shared" si="19"/>
        <v>2.5605209513617527E-2</v>
      </c>
      <c r="O24" s="6">
        <f t="shared" si="20"/>
        <v>39.054552530342448</v>
      </c>
      <c r="P24" s="3" t="str">
        <f t="shared" si="21"/>
        <v/>
      </c>
      <c r="Q24" s="3" t="str">
        <f>IF(ISNUMBER(P24),SUMIF(A:A,A24,P:P),"")</f>
        <v/>
      </c>
      <c r="R24" s="3" t="str">
        <f t="shared" si="22"/>
        <v/>
      </c>
      <c r="S24" s="7" t="str">
        <f t="shared" si="23"/>
        <v/>
      </c>
    </row>
    <row r="25" spans="1:19" x14ac:dyDescent="0.3">
      <c r="A25" s="1">
        <v>23</v>
      </c>
      <c r="B25" s="5">
        <v>0.65625</v>
      </c>
      <c r="C25" s="1" t="s">
        <v>19</v>
      </c>
      <c r="D25" s="1">
        <v>7</v>
      </c>
      <c r="E25" s="1">
        <v>8</v>
      </c>
      <c r="F25" s="1" t="s">
        <v>48</v>
      </c>
      <c r="G25" s="1">
        <v>67.7</v>
      </c>
      <c r="H25" s="1">
        <f>1+COUNTIFS(A:A,A25,G:G,"&gt;"&amp;G25)</f>
        <v>1</v>
      </c>
      <c r="I25" s="2">
        <f>AVERAGEIF(A:A,A25,G:G)</f>
        <v>53.86</v>
      </c>
      <c r="J25" s="2">
        <f t="shared" ref="J25:J33" si="24">G25-I25</f>
        <v>13.840000000000003</v>
      </c>
      <c r="K25" s="2">
        <f t="shared" ref="K25:K33" si="25">90+J25</f>
        <v>103.84</v>
      </c>
      <c r="L25" s="2">
        <f t="shared" ref="L25:L33" si="26">EXP(0.06*K25)</f>
        <v>507.95862631504747</v>
      </c>
      <c r="M25" s="2">
        <f>SUMIF(A:A,A25,L:L)</f>
        <v>2281.8771375438751</v>
      </c>
      <c r="N25" s="3">
        <f t="shared" ref="N25:N33" si="27">L25/M25</f>
        <v>0.22260559867907465</v>
      </c>
      <c r="O25" s="6">
        <f t="shared" ref="O25:O33" si="28">1/N25</f>
        <v>4.4922499970078329</v>
      </c>
      <c r="P25" s="3">
        <f t="shared" ref="P25:P33" si="29">IF(O25&gt;21,"",N25)</f>
        <v>0.22260559867907465</v>
      </c>
      <c r="Q25" s="3">
        <f>IF(ISNUMBER(P25),SUMIF(A:A,A25,P:P),"")</f>
        <v>1</v>
      </c>
      <c r="R25" s="3">
        <f t="shared" ref="R25:R33" si="30">IFERROR(P25*(1/Q25),"")</f>
        <v>0.22260559867907465</v>
      </c>
      <c r="S25" s="7">
        <f t="shared" ref="S25:S33" si="31">IFERROR(1/R25,"")</f>
        <v>4.4922499970078329</v>
      </c>
    </row>
    <row r="26" spans="1:19" x14ac:dyDescent="0.3">
      <c r="A26" s="1">
        <v>23</v>
      </c>
      <c r="B26" s="5">
        <v>0.65625</v>
      </c>
      <c r="C26" s="1" t="s">
        <v>19</v>
      </c>
      <c r="D26" s="1">
        <v>7</v>
      </c>
      <c r="E26" s="1">
        <v>2</v>
      </c>
      <c r="F26" s="1" t="s">
        <v>44</v>
      </c>
      <c r="G26" s="1">
        <v>65.09</v>
      </c>
      <c r="H26" s="1">
        <f>1+COUNTIFS(A:A,A26,G:G,"&gt;"&amp;G26)</f>
        <v>2</v>
      </c>
      <c r="I26" s="2">
        <f>AVERAGEIF(A:A,A26,G:G)</f>
        <v>53.86</v>
      </c>
      <c r="J26" s="2">
        <f t="shared" si="24"/>
        <v>11.230000000000004</v>
      </c>
      <c r="K26" s="2">
        <f t="shared" si="25"/>
        <v>101.23</v>
      </c>
      <c r="L26" s="2">
        <f t="shared" si="26"/>
        <v>434.32799607975141</v>
      </c>
      <c r="M26" s="2">
        <f>SUMIF(A:A,A26,L:L)</f>
        <v>2281.8771375438751</v>
      </c>
      <c r="N26" s="3">
        <f t="shared" si="27"/>
        <v>0.19033802869301078</v>
      </c>
      <c r="O26" s="6">
        <f t="shared" si="28"/>
        <v>5.2538108483453048</v>
      </c>
      <c r="P26" s="3">
        <f t="shared" si="29"/>
        <v>0.19033802869301078</v>
      </c>
      <c r="Q26" s="3">
        <f>IF(ISNUMBER(P26),SUMIF(A:A,A26,P:P),"")</f>
        <v>1</v>
      </c>
      <c r="R26" s="3">
        <f t="shared" si="30"/>
        <v>0.19033802869301078</v>
      </c>
      <c r="S26" s="7">
        <f t="shared" si="31"/>
        <v>5.2538108483453048</v>
      </c>
    </row>
    <row r="27" spans="1:19" x14ac:dyDescent="0.3">
      <c r="A27" s="1">
        <v>23</v>
      </c>
      <c r="B27" s="5">
        <v>0.65625</v>
      </c>
      <c r="C27" s="1" t="s">
        <v>19</v>
      </c>
      <c r="D27" s="1">
        <v>7</v>
      </c>
      <c r="E27" s="1">
        <v>4</v>
      </c>
      <c r="F27" s="1" t="s">
        <v>45</v>
      </c>
      <c r="G27" s="1">
        <v>60.31</v>
      </c>
      <c r="H27" s="1">
        <f>1+COUNTIFS(A:A,A27,G:G,"&gt;"&amp;G27)</f>
        <v>3</v>
      </c>
      <c r="I27" s="2">
        <f>AVERAGEIF(A:A,A27,G:G)</f>
        <v>53.86</v>
      </c>
      <c r="J27" s="2">
        <f t="shared" si="24"/>
        <v>6.4500000000000028</v>
      </c>
      <c r="K27" s="2">
        <f t="shared" si="25"/>
        <v>96.45</v>
      </c>
      <c r="L27" s="2">
        <f t="shared" si="26"/>
        <v>326.03345539099718</v>
      </c>
      <c r="M27" s="2">
        <f>SUMIF(A:A,A27,L:L)</f>
        <v>2281.8771375438751</v>
      </c>
      <c r="N27" s="3">
        <f t="shared" si="27"/>
        <v>0.14287949601963543</v>
      </c>
      <c r="O27" s="6">
        <f t="shared" si="28"/>
        <v>6.99890486639576</v>
      </c>
      <c r="P27" s="3">
        <f t="shared" si="29"/>
        <v>0.14287949601963543</v>
      </c>
      <c r="Q27" s="3">
        <f>IF(ISNUMBER(P27),SUMIF(A:A,A27,P:P),"")</f>
        <v>1</v>
      </c>
      <c r="R27" s="3">
        <f t="shared" si="30"/>
        <v>0.14287949601963543</v>
      </c>
      <c r="S27" s="7">
        <f t="shared" si="31"/>
        <v>6.99890486639576</v>
      </c>
    </row>
    <row r="28" spans="1:19" x14ac:dyDescent="0.3">
      <c r="A28" s="1">
        <v>23</v>
      </c>
      <c r="B28" s="5">
        <v>0.65625</v>
      </c>
      <c r="C28" s="1" t="s">
        <v>19</v>
      </c>
      <c r="D28" s="1">
        <v>7</v>
      </c>
      <c r="E28" s="1">
        <v>7</v>
      </c>
      <c r="F28" s="1" t="s">
        <v>47</v>
      </c>
      <c r="G28" s="1">
        <v>56.33</v>
      </c>
      <c r="H28" s="1">
        <f>1+COUNTIFS(A:A,A28,G:G,"&gt;"&amp;G28)</f>
        <v>4</v>
      </c>
      <c r="I28" s="2">
        <f>AVERAGEIF(A:A,A28,G:G)</f>
        <v>53.86</v>
      </c>
      <c r="J28" s="2">
        <f t="shared" si="24"/>
        <v>2.4699999999999989</v>
      </c>
      <c r="K28" s="2">
        <f t="shared" si="25"/>
        <v>92.47</v>
      </c>
      <c r="L28" s="2">
        <f t="shared" si="26"/>
        <v>256.77494478006241</v>
      </c>
      <c r="M28" s="2">
        <f>SUMIF(A:A,A28,L:L)</f>
        <v>2281.8771375438751</v>
      </c>
      <c r="N28" s="3">
        <f t="shared" si="27"/>
        <v>0.11252794489033932</v>
      </c>
      <c r="O28" s="6">
        <f t="shared" si="28"/>
        <v>8.8866814458801286</v>
      </c>
      <c r="P28" s="3">
        <f t="shared" si="29"/>
        <v>0.11252794489033932</v>
      </c>
      <c r="Q28" s="3">
        <f>IF(ISNUMBER(P28),SUMIF(A:A,A28,P:P),"")</f>
        <v>1</v>
      </c>
      <c r="R28" s="3">
        <f t="shared" si="30"/>
        <v>0.11252794489033932</v>
      </c>
      <c r="S28" s="7">
        <f t="shared" si="31"/>
        <v>8.8866814458801286</v>
      </c>
    </row>
    <row r="29" spans="1:19" x14ac:dyDescent="0.3">
      <c r="A29" s="1">
        <v>23</v>
      </c>
      <c r="B29" s="5">
        <v>0.65625</v>
      </c>
      <c r="C29" s="1" t="s">
        <v>19</v>
      </c>
      <c r="D29" s="1">
        <v>7</v>
      </c>
      <c r="E29" s="1">
        <v>9</v>
      </c>
      <c r="F29" s="1" t="s">
        <v>49</v>
      </c>
      <c r="G29" s="1">
        <v>53.76</v>
      </c>
      <c r="H29" s="1">
        <f>1+COUNTIFS(A:A,A29,G:G,"&gt;"&amp;G29)</f>
        <v>5</v>
      </c>
      <c r="I29" s="2">
        <f>AVERAGEIF(A:A,A29,G:G)</f>
        <v>53.86</v>
      </c>
      <c r="J29" s="2">
        <f t="shared" si="24"/>
        <v>-0.10000000000000142</v>
      </c>
      <c r="K29" s="2">
        <f t="shared" si="25"/>
        <v>89.9</v>
      </c>
      <c r="L29" s="2">
        <f t="shared" si="26"/>
        <v>220.0819550637643</v>
      </c>
      <c r="M29" s="2">
        <f>SUMIF(A:A,A29,L:L)</f>
        <v>2281.8771375438751</v>
      </c>
      <c r="N29" s="3">
        <f t="shared" si="27"/>
        <v>9.6447767253872427E-2</v>
      </c>
      <c r="O29" s="6">
        <f t="shared" si="28"/>
        <v>10.368306374244755</v>
      </c>
      <c r="P29" s="3">
        <f t="shared" si="29"/>
        <v>9.6447767253872427E-2</v>
      </c>
      <c r="Q29" s="3">
        <f>IF(ISNUMBER(P29),SUMIF(A:A,A29,P:P),"")</f>
        <v>1</v>
      </c>
      <c r="R29" s="3">
        <f t="shared" si="30"/>
        <v>9.6447767253872427E-2</v>
      </c>
      <c r="S29" s="7">
        <f t="shared" si="31"/>
        <v>10.368306374244755</v>
      </c>
    </row>
    <row r="30" spans="1:19" x14ac:dyDescent="0.3">
      <c r="A30" s="1">
        <v>23</v>
      </c>
      <c r="B30" s="5">
        <v>0.65625</v>
      </c>
      <c r="C30" s="1" t="s">
        <v>19</v>
      </c>
      <c r="D30" s="1">
        <v>7</v>
      </c>
      <c r="E30" s="1">
        <v>11</v>
      </c>
      <c r="F30" s="1" t="s">
        <v>51</v>
      </c>
      <c r="G30" s="1">
        <v>48.18</v>
      </c>
      <c r="H30" s="1">
        <f>1+COUNTIFS(A:A,A30,G:G,"&gt;"&amp;G30)</f>
        <v>6</v>
      </c>
      <c r="I30" s="2">
        <f>AVERAGEIF(A:A,A30,G:G)</f>
        <v>53.86</v>
      </c>
      <c r="J30" s="2">
        <f t="shared" si="24"/>
        <v>-5.68</v>
      </c>
      <c r="K30" s="2">
        <f t="shared" si="25"/>
        <v>84.32</v>
      </c>
      <c r="L30" s="2">
        <f t="shared" si="26"/>
        <v>157.46449432582838</v>
      </c>
      <c r="M30" s="2">
        <f>SUMIF(A:A,A30,L:L)</f>
        <v>2281.8771375438751</v>
      </c>
      <c r="N30" s="3">
        <f t="shared" si="27"/>
        <v>6.9006561192561461E-2</v>
      </c>
      <c r="O30" s="6">
        <f t="shared" si="28"/>
        <v>14.491375641941055</v>
      </c>
      <c r="P30" s="3">
        <f t="shared" si="29"/>
        <v>6.9006561192561461E-2</v>
      </c>
      <c r="Q30" s="3">
        <f>IF(ISNUMBER(P30),SUMIF(A:A,A30,P:P),"")</f>
        <v>1</v>
      </c>
      <c r="R30" s="3">
        <f t="shared" si="30"/>
        <v>6.9006561192561461E-2</v>
      </c>
      <c r="S30" s="7">
        <f t="shared" si="31"/>
        <v>14.491375641941055</v>
      </c>
    </row>
    <row r="31" spans="1:19" x14ac:dyDescent="0.3">
      <c r="A31" s="1">
        <v>23</v>
      </c>
      <c r="B31" s="5">
        <v>0.65625</v>
      </c>
      <c r="C31" s="1" t="s">
        <v>19</v>
      </c>
      <c r="D31" s="1">
        <v>7</v>
      </c>
      <c r="E31" s="1">
        <v>10</v>
      </c>
      <c r="F31" s="1" t="s">
        <v>50</v>
      </c>
      <c r="G31" s="1">
        <v>45.69</v>
      </c>
      <c r="H31" s="1">
        <f>1+COUNTIFS(A:A,A31,G:G,"&gt;"&amp;G31)</f>
        <v>7</v>
      </c>
      <c r="I31" s="2">
        <f>AVERAGEIF(A:A,A31,G:G)</f>
        <v>53.86</v>
      </c>
      <c r="J31" s="2">
        <f t="shared" si="24"/>
        <v>-8.1700000000000017</v>
      </c>
      <c r="K31" s="2">
        <f t="shared" si="25"/>
        <v>81.83</v>
      </c>
      <c r="L31" s="2">
        <f t="shared" si="26"/>
        <v>135.61228923819093</v>
      </c>
      <c r="M31" s="2">
        <f>SUMIF(A:A,A31,L:L)</f>
        <v>2281.8771375438751</v>
      </c>
      <c r="N31" s="3">
        <f t="shared" si="27"/>
        <v>5.943014503583606E-2</v>
      </c>
      <c r="O31" s="6">
        <f t="shared" si="28"/>
        <v>16.826477529156378</v>
      </c>
      <c r="P31" s="3">
        <f t="shared" si="29"/>
        <v>5.943014503583606E-2</v>
      </c>
      <c r="Q31" s="3">
        <f>IF(ISNUMBER(P31),SUMIF(A:A,A31,P:P),"")</f>
        <v>1</v>
      </c>
      <c r="R31" s="3">
        <f t="shared" si="30"/>
        <v>5.943014503583606E-2</v>
      </c>
      <c r="S31" s="7">
        <f t="shared" si="31"/>
        <v>16.826477529156378</v>
      </c>
    </row>
    <row r="32" spans="1:19" x14ac:dyDescent="0.3">
      <c r="A32" s="1">
        <v>23</v>
      </c>
      <c r="B32" s="5">
        <v>0.65625</v>
      </c>
      <c r="C32" s="1" t="s">
        <v>19</v>
      </c>
      <c r="D32" s="1">
        <v>7</v>
      </c>
      <c r="E32" s="1">
        <v>1</v>
      </c>
      <c r="F32" s="1" t="s">
        <v>43</v>
      </c>
      <c r="G32" s="1">
        <v>45.27</v>
      </c>
      <c r="H32" s="1">
        <f>1+COUNTIFS(A:A,A32,G:G,"&gt;"&amp;G32)</f>
        <v>8</v>
      </c>
      <c r="I32" s="2">
        <f>AVERAGEIF(A:A,A32,G:G)</f>
        <v>53.86</v>
      </c>
      <c r="J32" s="2">
        <f t="shared" si="24"/>
        <v>-8.5899999999999963</v>
      </c>
      <c r="K32" s="2">
        <f t="shared" si="25"/>
        <v>81.41</v>
      </c>
      <c r="L32" s="2">
        <f t="shared" si="26"/>
        <v>132.23755972998728</v>
      </c>
      <c r="M32" s="2">
        <f>SUMIF(A:A,A32,L:L)</f>
        <v>2281.8771375438751</v>
      </c>
      <c r="N32" s="3">
        <f t="shared" si="27"/>
        <v>5.7951218124005888E-2</v>
      </c>
      <c r="O32" s="6">
        <f t="shared" si="28"/>
        <v>17.255892669247569</v>
      </c>
      <c r="P32" s="3">
        <f t="shared" si="29"/>
        <v>5.7951218124005888E-2</v>
      </c>
      <c r="Q32" s="3">
        <f>IF(ISNUMBER(P32),SUMIF(A:A,A32,P:P),"")</f>
        <v>1</v>
      </c>
      <c r="R32" s="3">
        <f t="shared" si="30"/>
        <v>5.7951218124005888E-2</v>
      </c>
      <c r="S32" s="7">
        <f t="shared" si="31"/>
        <v>17.255892669247569</v>
      </c>
    </row>
    <row r="33" spans="1:19" x14ac:dyDescent="0.3">
      <c r="A33" s="1">
        <v>23</v>
      </c>
      <c r="B33" s="5">
        <v>0.65625</v>
      </c>
      <c r="C33" s="1" t="s">
        <v>19</v>
      </c>
      <c r="D33" s="1">
        <v>7</v>
      </c>
      <c r="E33" s="1">
        <v>5</v>
      </c>
      <c r="F33" s="1" t="s">
        <v>46</v>
      </c>
      <c r="G33" s="1">
        <v>42.41</v>
      </c>
      <c r="H33" s="1">
        <f>1+COUNTIFS(A:A,A33,G:G,"&gt;"&amp;G33)</f>
        <v>9</v>
      </c>
      <c r="I33" s="2">
        <f>AVERAGEIF(A:A,A33,G:G)</f>
        <v>53.86</v>
      </c>
      <c r="J33" s="2">
        <f t="shared" si="24"/>
        <v>-11.450000000000003</v>
      </c>
      <c r="K33" s="2">
        <f t="shared" si="25"/>
        <v>78.55</v>
      </c>
      <c r="L33" s="2">
        <f t="shared" si="26"/>
        <v>111.38581662024561</v>
      </c>
      <c r="M33" s="2">
        <f>SUMIF(A:A,A33,L:L)</f>
        <v>2281.8771375438751</v>
      </c>
      <c r="N33" s="3">
        <f t="shared" si="27"/>
        <v>4.8813240111663957E-2</v>
      </c>
      <c r="O33" s="6">
        <f t="shared" si="28"/>
        <v>20.486245078434145</v>
      </c>
      <c r="P33" s="3">
        <f t="shared" si="29"/>
        <v>4.8813240111663957E-2</v>
      </c>
      <c r="Q33" s="3">
        <f>IF(ISNUMBER(P33),SUMIF(A:A,A33,P:P),"")</f>
        <v>1</v>
      </c>
      <c r="R33" s="3">
        <f t="shared" si="30"/>
        <v>4.8813240111663957E-2</v>
      </c>
      <c r="S33" s="7">
        <f t="shared" si="31"/>
        <v>20.486245078434145</v>
      </c>
    </row>
    <row r="34" spans="1:19" x14ac:dyDescent="0.3">
      <c r="A34" s="1">
        <v>27</v>
      </c>
      <c r="B34" s="5">
        <v>0.68055555555555547</v>
      </c>
      <c r="C34" s="1" t="s">
        <v>19</v>
      </c>
      <c r="D34" s="1">
        <v>8</v>
      </c>
      <c r="E34" s="1">
        <v>3</v>
      </c>
      <c r="F34" s="1" t="s">
        <v>53</v>
      </c>
      <c r="G34" s="1">
        <v>65.48</v>
      </c>
      <c r="H34" s="1">
        <f>1+COUNTIFS(A:A,A34,G:G,"&gt;"&amp;G34)</f>
        <v>1</v>
      </c>
      <c r="I34" s="2">
        <f>AVERAGEIF(A:A,A34,G:G)</f>
        <v>49.364444444444445</v>
      </c>
      <c r="J34" s="2">
        <f t="shared" ref="J34:J42" si="32">G34-I34</f>
        <v>16.115555555555559</v>
      </c>
      <c r="K34" s="2">
        <f t="shared" ref="K34:K42" si="33">90+J34</f>
        <v>106.11555555555556</v>
      </c>
      <c r="L34" s="2">
        <f t="shared" ref="L34:L42" si="34">EXP(0.06*K34)</f>
        <v>582.26946178048081</v>
      </c>
      <c r="M34" s="2">
        <f>SUMIF(A:A,A34,L:L)</f>
        <v>2473.6588391810715</v>
      </c>
      <c r="N34" s="3">
        <f t="shared" ref="N34:N42" si="35">L34/M34</f>
        <v>0.23538794135946681</v>
      </c>
      <c r="O34" s="6">
        <f t="shared" ref="O34:O42" si="36">1/N34</f>
        <v>4.2483059846845554</v>
      </c>
      <c r="P34" s="3">
        <f t="shared" ref="P34:P42" si="37">IF(O34&gt;21,"",N34)</f>
        <v>0.23538794135946681</v>
      </c>
      <c r="Q34" s="3">
        <f>IF(ISNUMBER(P34),SUMIF(A:A,A34,P:P),"")</f>
        <v>0.9232936638783269</v>
      </c>
      <c r="R34" s="3">
        <f t="shared" ref="R34:R42" si="38">IFERROR(P34*(1/Q34),"")</f>
        <v>0.2549437417026254</v>
      </c>
      <c r="S34" s="7">
        <f t="shared" ref="S34:S42" si="39">IFERROR(1/R34,"")</f>
        <v>3.9224339978756264</v>
      </c>
    </row>
    <row r="35" spans="1:19" x14ac:dyDescent="0.3">
      <c r="A35" s="1">
        <v>27</v>
      </c>
      <c r="B35" s="5">
        <v>0.68055555555555547</v>
      </c>
      <c r="C35" s="1" t="s">
        <v>19</v>
      </c>
      <c r="D35" s="1">
        <v>8</v>
      </c>
      <c r="E35" s="1">
        <v>6</v>
      </c>
      <c r="F35" s="1" t="s">
        <v>56</v>
      </c>
      <c r="G35" s="1">
        <v>64</v>
      </c>
      <c r="H35" s="1">
        <f>1+COUNTIFS(A:A,A35,G:G,"&gt;"&amp;G35)</f>
        <v>2</v>
      </c>
      <c r="I35" s="2">
        <f>AVERAGEIF(A:A,A35,G:G)</f>
        <v>49.364444444444445</v>
      </c>
      <c r="J35" s="2">
        <f t="shared" si="32"/>
        <v>14.635555555555555</v>
      </c>
      <c r="K35" s="2">
        <f t="shared" si="33"/>
        <v>104.63555555555556</v>
      </c>
      <c r="L35" s="2">
        <f t="shared" si="34"/>
        <v>532.79318771984208</v>
      </c>
      <c r="M35" s="2">
        <f>SUMIF(A:A,A35,L:L)</f>
        <v>2473.6588391810715</v>
      </c>
      <c r="N35" s="3">
        <f t="shared" si="35"/>
        <v>0.2153866892559155</v>
      </c>
      <c r="O35" s="6">
        <f t="shared" si="36"/>
        <v>4.6428124386638965</v>
      </c>
      <c r="P35" s="3">
        <f t="shared" si="37"/>
        <v>0.2153866892559155</v>
      </c>
      <c r="Q35" s="3">
        <f>IF(ISNUMBER(P35),SUMIF(A:A,A35,P:P),"")</f>
        <v>0.9232936638783269</v>
      </c>
      <c r="R35" s="3">
        <f t="shared" si="38"/>
        <v>0.23328080510287083</v>
      </c>
      <c r="S35" s="7">
        <f t="shared" si="39"/>
        <v>4.2866793071938591</v>
      </c>
    </row>
    <row r="36" spans="1:19" x14ac:dyDescent="0.3">
      <c r="A36" s="1">
        <v>27</v>
      </c>
      <c r="B36" s="5">
        <v>0.68055555555555547</v>
      </c>
      <c r="C36" s="1" t="s">
        <v>19</v>
      </c>
      <c r="D36" s="1">
        <v>8</v>
      </c>
      <c r="E36" s="1">
        <v>5</v>
      </c>
      <c r="F36" s="1" t="s">
        <v>55</v>
      </c>
      <c r="G36" s="1">
        <v>59.66</v>
      </c>
      <c r="H36" s="1">
        <f>1+COUNTIFS(A:A,A36,G:G,"&gt;"&amp;G36)</f>
        <v>3</v>
      </c>
      <c r="I36" s="2">
        <f>AVERAGEIF(A:A,A36,G:G)</f>
        <v>49.364444444444445</v>
      </c>
      <c r="J36" s="2">
        <f t="shared" si="32"/>
        <v>10.295555555555552</v>
      </c>
      <c r="K36" s="2">
        <f t="shared" si="33"/>
        <v>100.29555555555555</v>
      </c>
      <c r="L36" s="2">
        <f t="shared" si="34"/>
        <v>410.64674074430383</v>
      </c>
      <c r="M36" s="2">
        <f>SUMIF(A:A,A36,L:L)</f>
        <v>2473.6588391810715</v>
      </c>
      <c r="N36" s="3">
        <f t="shared" si="35"/>
        <v>0.16600783189659751</v>
      </c>
      <c r="O36" s="6">
        <f t="shared" si="36"/>
        <v>6.0238121814811558</v>
      </c>
      <c r="P36" s="3">
        <f t="shared" si="37"/>
        <v>0.16600783189659751</v>
      </c>
      <c r="Q36" s="3">
        <f>IF(ISNUMBER(P36),SUMIF(A:A,A36,P:P),"")</f>
        <v>0.9232936638783269</v>
      </c>
      <c r="R36" s="3">
        <f t="shared" si="38"/>
        <v>0.17979960048602076</v>
      </c>
      <c r="S36" s="7">
        <f t="shared" si="39"/>
        <v>5.5617476195546329</v>
      </c>
    </row>
    <row r="37" spans="1:19" x14ac:dyDescent="0.3">
      <c r="A37" s="1">
        <v>27</v>
      </c>
      <c r="B37" s="5">
        <v>0.68055555555555547</v>
      </c>
      <c r="C37" s="1" t="s">
        <v>19</v>
      </c>
      <c r="D37" s="1">
        <v>8</v>
      </c>
      <c r="E37" s="1">
        <v>8</v>
      </c>
      <c r="F37" s="1" t="s">
        <v>58</v>
      </c>
      <c r="G37" s="1">
        <v>50.15</v>
      </c>
      <c r="H37" s="1">
        <f>1+COUNTIFS(A:A,A37,G:G,"&gt;"&amp;G37)</f>
        <v>4</v>
      </c>
      <c r="I37" s="2">
        <f>AVERAGEIF(A:A,A37,G:G)</f>
        <v>49.364444444444445</v>
      </c>
      <c r="J37" s="2">
        <f t="shared" si="32"/>
        <v>0.78555555555555401</v>
      </c>
      <c r="K37" s="2">
        <f t="shared" si="33"/>
        <v>90.785555555555561</v>
      </c>
      <c r="L37" s="2">
        <f t="shared" si="34"/>
        <v>232.09188129628458</v>
      </c>
      <c r="M37" s="2">
        <f>SUMIF(A:A,A37,L:L)</f>
        <v>2473.6588391810715</v>
      </c>
      <c r="N37" s="3">
        <f t="shared" si="35"/>
        <v>9.3825339865023921E-2</v>
      </c>
      <c r="O37" s="6">
        <f t="shared" si="36"/>
        <v>10.658101547392087</v>
      </c>
      <c r="P37" s="3">
        <f t="shared" si="37"/>
        <v>9.3825339865023921E-2</v>
      </c>
      <c r="Q37" s="3">
        <f>IF(ISNUMBER(P37),SUMIF(A:A,A37,P:P),"")</f>
        <v>0.9232936638783269</v>
      </c>
      <c r="R37" s="3">
        <f t="shared" si="38"/>
        <v>0.10162025749305735</v>
      </c>
      <c r="S37" s="7">
        <f t="shared" si="39"/>
        <v>9.8405576276789066</v>
      </c>
    </row>
    <row r="38" spans="1:19" x14ac:dyDescent="0.3">
      <c r="A38" s="1">
        <v>27</v>
      </c>
      <c r="B38" s="5">
        <v>0.68055555555555547</v>
      </c>
      <c r="C38" s="1" t="s">
        <v>19</v>
      </c>
      <c r="D38" s="1">
        <v>8</v>
      </c>
      <c r="E38" s="1">
        <v>1</v>
      </c>
      <c r="F38" s="1" t="s">
        <v>52</v>
      </c>
      <c r="G38" s="1">
        <v>48.81</v>
      </c>
      <c r="H38" s="1">
        <f>1+COUNTIFS(A:A,A38,G:G,"&gt;"&amp;G38)</f>
        <v>5</v>
      </c>
      <c r="I38" s="2">
        <f>AVERAGEIF(A:A,A38,G:G)</f>
        <v>49.364444444444445</v>
      </c>
      <c r="J38" s="2">
        <f t="shared" si="32"/>
        <v>-0.5544444444444423</v>
      </c>
      <c r="K38" s="2">
        <f t="shared" si="33"/>
        <v>89.445555555555558</v>
      </c>
      <c r="L38" s="2">
        <f t="shared" si="34"/>
        <v>214.16212750197138</v>
      </c>
      <c r="M38" s="2">
        <f>SUMIF(A:A,A38,L:L)</f>
        <v>2473.6588391810715</v>
      </c>
      <c r="N38" s="3">
        <f t="shared" si="35"/>
        <v>8.6577067180723999E-2</v>
      </c>
      <c r="O38" s="6">
        <f t="shared" si="36"/>
        <v>11.55040280947107</v>
      </c>
      <c r="P38" s="3">
        <f t="shared" si="37"/>
        <v>8.6577067180723999E-2</v>
      </c>
      <c r="Q38" s="3">
        <f>IF(ISNUMBER(P38),SUMIF(A:A,A38,P:P),"")</f>
        <v>0.9232936638783269</v>
      </c>
      <c r="R38" s="3">
        <f t="shared" si="38"/>
        <v>9.3769805391119052E-2</v>
      </c>
      <c r="S38" s="7">
        <f t="shared" si="39"/>
        <v>10.664413729227064</v>
      </c>
    </row>
    <row r="39" spans="1:19" x14ac:dyDescent="0.3">
      <c r="A39" s="1">
        <v>27</v>
      </c>
      <c r="B39" s="5">
        <v>0.68055555555555547</v>
      </c>
      <c r="C39" s="1" t="s">
        <v>19</v>
      </c>
      <c r="D39" s="1">
        <v>8</v>
      </c>
      <c r="E39" s="1">
        <v>7</v>
      </c>
      <c r="F39" s="1" t="s">
        <v>57</v>
      </c>
      <c r="G39" s="1">
        <v>46.97</v>
      </c>
      <c r="H39" s="1">
        <f>1+COUNTIFS(A:A,A39,G:G,"&gt;"&amp;G39)</f>
        <v>6</v>
      </c>
      <c r="I39" s="2">
        <f>AVERAGEIF(A:A,A39,G:G)</f>
        <v>49.364444444444445</v>
      </c>
      <c r="J39" s="2">
        <f t="shared" si="32"/>
        <v>-2.3944444444444457</v>
      </c>
      <c r="K39" s="2">
        <f t="shared" si="33"/>
        <v>87.605555555555554</v>
      </c>
      <c r="L39" s="2">
        <f t="shared" si="34"/>
        <v>191.77701815252502</v>
      </c>
      <c r="M39" s="2">
        <f>SUMIF(A:A,A39,L:L)</f>
        <v>2473.6588391810715</v>
      </c>
      <c r="N39" s="3">
        <f t="shared" si="35"/>
        <v>7.7527674841375724E-2</v>
      </c>
      <c r="O39" s="6">
        <f t="shared" si="36"/>
        <v>12.898619777338018</v>
      </c>
      <c r="P39" s="3">
        <f t="shared" si="37"/>
        <v>7.7527674841375724E-2</v>
      </c>
      <c r="Q39" s="3">
        <f>IF(ISNUMBER(P39),SUMIF(A:A,A39,P:P),"")</f>
        <v>0.9232936638783269</v>
      </c>
      <c r="R39" s="3">
        <f t="shared" si="38"/>
        <v>8.3968598371744529E-2</v>
      </c>
      <c r="S39" s="7">
        <f t="shared" si="39"/>
        <v>11.909213913191868</v>
      </c>
    </row>
    <row r="40" spans="1:19" x14ac:dyDescent="0.3">
      <c r="A40" s="1">
        <v>27</v>
      </c>
      <c r="B40" s="5">
        <v>0.68055555555555547</v>
      </c>
      <c r="C40" s="1" t="s">
        <v>19</v>
      </c>
      <c r="D40" s="1">
        <v>8</v>
      </c>
      <c r="E40" s="1">
        <v>13</v>
      </c>
      <c r="F40" s="1" t="s">
        <v>60</v>
      </c>
      <c r="G40" s="1">
        <v>39.18</v>
      </c>
      <c r="H40" s="1">
        <f>1+COUNTIFS(A:A,A40,G:G,"&gt;"&amp;G40)</f>
        <v>7</v>
      </c>
      <c r="I40" s="2">
        <f>AVERAGEIF(A:A,A40,G:G)</f>
        <v>49.364444444444445</v>
      </c>
      <c r="J40" s="2">
        <f t="shared" si="32"/>
        <v>-10.184444444444445</v>
      </c>
      <c r="K40" s="2">
        <f t="shared" si="33"/>
        <v>79.815555555555562</v>
      </c>
      <c r="L40" s="2">
        <f t="shared" si="34"/>
        <v>120.17311561709295</v>
      </c>
      <c r="M40" s="2">
        <f>SUMIF(A:A,A40,L:L)</f>
        <v>2473.6588391810715</v>
      </c>
      <c r="N40" s="3">
        <f t="shared" si="35"/>
        <v>4.85811194792235E-2</v>
      </c>
      <c r="O40" s="6">
        <f t="shared" si="36"/>
        <v>20.584128375791465</v>
      </c>
      <c r="P40" s="3">
        <f t="shared" si="37"/>
        <v>4.85811194792235E-2</v>
      </c>
      <c r="Q40" s="3">
        <f>IF(ISNUMBER(P40),SUMIF(A:A,A40,P:P),"")</f>
        <v>0.9232936638783269</v>
      </c>
      <c r="R40" s="3">
        <f t="shared" si="38"/>
        <v>5.2617191452562155E-2</v>
      </c>
      <c r="S40" s="7">
        <f t="shared" si="39"/>
        <v>19.005195305826337</v>
      </c>
    </row>
    <row r="41" spans="1:19" x14ac:dyDescent="0.3">
      <c r="A41" s="1">
        <v>27</v>
      </c>
      <c r="B41" s="5">
        <v>0.68055555555555547</v>
      </c>
      <c r="C41" s="1" t="s">
        <v>19</v>
      </c>
      <c r="D41" s="1">
        <v>8</v>
      </c>
      <c r="E41" s="1">
        <v>9</v>
      </c>
      <c r="F41" s="1" t="s">
        <v>59</v>
      </c>
      <c r="G41" s="1">
        <v>37.76</v>
      </c>
      <c r="H41" s="1">
        <f>1+COUNTIFS(A:A,A41,G:G,"&gt;"&amp;G41)</f>
        <v>8</v>
      </c>
      <c r="I41" s="2">
        <f>AVERAGEIF(A:A,A41,G:G)</f>
        <v>49.364444444444445</v>
      </c>
      <c r="J41" s="2">
        <f t="shared" si="32"/>
        <v>-11.604444444444447</v>
      </c>
      <c r="K41" s="2">
        <f t="shared" si="33"/>
        <v>78.395555555555546</v>
      </c>
      <c r="L41" s="2">
        <f t="shared" si="34"/>
        <v>110.35840905996902</v>
      </c>
      <c r="M41" s="2">
        <f>SUMIF(A:A,A41,L:L)</f>
        <v>2473.6588391810715</v>
      </c>
      <c r="N41" s="3">
        <f t="shared" si="35"/>
        <v>4.4613431453022934E-2</v>
      </c>
      <c r="O41" s="6">
        <f t="shared" si="36"/>
        <v>22.414774372443876</v>
      </c>
      <c r="P41" s="3" t="str">
        <f t="shared" si="37"/>
        <v/>
      </c>
      <c r="Q41" s="3" t="str">
        <f>IF(ISNUMBER(P41),SUMIF(A:A,A41,P:P),"")</f>
        <v/>
      </c>
      <c r="R41" s="3" t="str">
        <f t="shared" si="38"/>
        <v/>
      </c>
      <c r="S41" s="7" t="str">
        <f t="shared" si="39"/>
        <v/>
      </c>
    </row>
    <row r="42" spans="1:19" x14ac:dyDescent="0.3">
      <c r="A42" s="1">
        <v>27</v>
      </c>
      <c r="B42" s="5">
        <v>0.68055555555555547</v>
      </c>
      <c r="C42" s="1" t="s">
        <v>19</v>
      </c>
      <c r="D42" s="1">
        <v>8</v>
      </c>
      <c r="E42" s="1">
        <v>4</v>
      </c>
      <c r="F42" s="1" t="s">
        <v>54</v>
      </c>
      <c r="G42" s="1">
        <v>32.270000000000003</v>
      </c>
      <c r="H42" s="1">
        <f>1+COUNTIFS(A:A,A42,G:G,"&gt;"&amp;G42)</f>
        <v>9</v>
      </c>
      <c r="I42" s="2">
        <f>AVERAGEIF(A:A,A42,G:G)</f>
        <v>49.364444444444445</v>
      </c>
      <c r="J42" s="2">
        <f t="shared" si="32"/>
        <v>-17.094444444444441</v>
      </c>
      <c r="K42" s="2">
        <f t="shared" si="33"/>
        <v>72.905555555555566</v>
      </c>
      <c r="L42" s="2">
        <f t="shared" si="34"/>
        <v>79.386897308601874</v>
      </c>
      <c r="M42" s="2">
        <f>SUMIF(A:A,A42,L:L)</f>
        <v>2473.6588391810715</v>
      </c>
      <c r="N42" s="3">
        <f t="shared" si="35"/>
        <v>3.2092904668650134E-2</v>
      </c>
      <c r="O42" s="6">
        <f t="shared" si="36"/>
        <v>31.159535427681224</v>
      </c>
      <c r="P42" s="3" t="str">
        <f t="shared" si="37"/>
        <v/>
      </c>
      <c r="Q42" s="3" t="str">
        <f>IF(ISNUMBER(P42),SUMIF(A:A,A42,P:P),"")</f>
        <v/>
      </c>
      <c r="R42" s="3" t="str">
        <f t="shared" si="38"/>
        <v/>
      </c>
      <c r="S42" s="7" t="str">
        <f t="shared" si="39"/>
        <v/>
      </c>
    </row>
  </sheetData>
  <autoFilter ref="A1:S9" xr:uid="{00000000-0009-0000-0000-000000000000}"/>
  <sortState xmlns:xlrd2="http://schemas.microsoft.com/office/spreadsheetml/2017/richdata2" ref="A2:T42">
    <sortCondition ref="B2:B42"/>
    <sortCondition ref="H2:H42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0:G1048576 G1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9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31052022 -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2022-05-30T22:52:54Z</cp:lastPrinted>
  <dcterms:created xsi:type="dcterms:W3CDTF">2016-03-11T05:58:01Z</dcterms:created>
  <dcterms:modified xsi:type="dcterms:W3CDTF">2022-05-30T22:54:30Z</dcterms:modified>
</cp:coreProperties>
</file>