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F3D816FF-14D3-4C63-8554-DDB72264DD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206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22062022 - PREMIUM'!$A$8:$S$27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8" i="1" l="1"/>
  <c r="I58" i="1"/>
  <c r="J58" i="1" s="1"/>
  <c r="K58" i="1" s="1"/>
  <c r="L58" i="1" s="1"/>
  <c r="H57" i="1"/>
  <c r="I57" i="1"/>
  <c r="J57" i="1" s="1"/>
  <c r="K57" i="1" s="1"/>
  <c r="L57" i="1" s="1"/>
  <c r="H56" i="1"/>
  <c r="I56" i="1"/>
  <c r="J56" i="1" s="1"/>
  <c r="K56" i="1" s="1"/>
  <c r="L56" i="1" s="1"/>
  <c r="H62" i="1"/>
  <c r="I62" i="1"/>
  <c r="J62" i="1" s="1"/>
  <c r="K62" i="1" s="1"/>
  <c r="L62" i="1" s="1"/>
  <c r="H61" i="1"/>
  <c r="I61" i="1"/>
  <c r="J61" i="1" s="1"/>
  <c r="K61" i="1" s="1"/>
  <c r="L61" i="1" s="1"/>
  <c r="H55" i="1"/>
  <c r="I55" i="1"/>
  <c r="J55" i="1" s="1"/>
  <c r="K55" i="1" s="1"/>
  <c r="L55" i="1" s="1"/>
  <c r="H60" i="1"/>
  <c r="I60" i="1"/>
  <c r="J60" i="1" s="1"/>
  <c r="K60" i="1" s="1"/>
  <c r="L60" i="1" s="1"/>
  <c r="H65" i="1"/>
  <c r="I65" i="1"/>
  <c r="J65" i="1" s="1"/>
  <c r="K65" i="1" s="1"/>
  <c r="L65" i="1" s="1"/>
  <c r="H64" i="1"/>
  <c r="I64" i="1"/>
  <c r="J64" i="1" s="1"/>
  <c r="K64" i="1" s="1"/>
  <c r="L64" i="1" s="1"/>
  <c r="H59" i="1"/>
  <c r="I59" i="1"/>
  <c r="J59" i="1" s="1"/>
  <c r="K59" i="1" s="1"/>
  <c r="L59" i="1" s="1"/>
  <c r="H63" i="1"/>
  <c r="I63" i="1"/>
  <c r="J63" i="1" s="1"/>
  <c r="K63" i="1" s="1"/>
  <c r="L63" i="1" s="1"/>
  <c r="H42" i="1"/>
  <c r="I42" i="1"/>
  <c r="J42" i="1" s="1"/>
  <c r="K42" i="1" s="1"/>
  <c r="L42" i="1" s="1"/>
  <c r="H43" i="1"/>
  <c r="I43" i="1"/>
  <c r="J43" i="1" s="1"/>
  <c r="K43" i="1" s="1"/>
  <c r="L43" i="1" s="1"/>
  <c r="H51" i="1"/>
  <c r="I51" i="1"/>
  <c r="J51" i="1" s="1"/>
  <c r="K51" i="1" s="1"/>
  <c r="L51" i="1" s="1"/>
  <c r="H48" i="1"/>
  <c r="I48" i="1"/>
  <c r="J48" i="1" s="1"/>
  <c r="K48" i="1" s="1"/>
  <c r="L48" i="1" s="1"/>
  <c r="H52" i="1"/>
  <c r="I52" i="1"/>
  <c r="J52" i="1" s="1"/>
  <c r="K52" i="1" s="1"/>
  <c r="L52" i="1" s="1"/>
  <c r="H46" i="1"/>
  <c r="I46" i="1"/>
  <c r="J46" i="1" s="1"/>
  <c r="K46" i="1" s="1"/>
  <c r="L46" i="1" s="1"/>
  <c r="H53" i="1"/>
  <c r="I53" i="1"/>
  <c r="J53" i="1" s="1"/>
  <c r="K53" i="1" s="1"/>
  <c r="L53" i="1" s="1"/>
  <c r="H50" i="1"/>
  <c r="I50" i="1"/>
  <c r="J50" i="1" s="1"/>
  <c r="K50" i="1" s="1"/>
  <c r="L50" i="1" s="1"/>
  <c r="H47" i="1"/>
  <c r="I47" i="1"/>
  <c r="J47" i="1" s="1"/>
  <c r="K47" i="1" s="1"/>
  <c r="L47" i="1" s="1"/>
  <c r="H49" i="1"/>
  <c r="I49" i="1"/>
  <c r="J49" i="1" s="1"/>
  <c r="K49" i="1" s="1"/>
  <c r="L49" i="1" s="1"/>
  <c r="H54" i="1"/>
  <c r="I54" i="1"/>
  <c r="J54" i="1" s="1"/>
  <c r="K54" i="1" s="1"/>
  <c r="L54" i="1" s="1"/>
  <c r="H44" i="1"/>
  <c r="I44" i="1"/>
  <c r="J44" i="1" s="1"/>
  <c r="K44" i="1" s="1"/>
  <c r="L44" i="1" s="1"/>
  <c r="H45" i="1"/>
  <c r="I45" i="1"/>
  <c r="J45" i="1" s="1"/>
  <c r="K45" i="1" s="1"/>
  <c r="L45" i="1" s="1"/>
  <c r="H37" i="1"/>
  <c r="I37" i="1"/>
  <c r="J37" i="1" s="1"/>
  <c r="K37" i="1" s="1"/>
  <c r="L37" i="1" s="1"/>
  <c r="H38" i="1"/>
  <c r="I38" i="1"/>
  <c r="J38" i="1" s="1"/>
  <c r="K38" i="1" s="1"/>
  <c r="L38" i="1" s="1"/>
  <c r="H41" i="1"/>
  <c r="I41" i="1"/>
  <c r="J41" i="1" s="1"/>
  <c r="K41" i="1" s="1"/>
  <c r="L41" i="1" s="1"/>
  <c r="H39" i="1"/>
  <c r="I39" i="1"/>
  <c r="J39" i="1" s="1"/>
  <c r="K39" i="1" s="1"/>
  <c r="L39" i="1" s="1"/>
  <c r="H36" i="1"/>
  <c r="I36" i="1"/>
  <c r="J36" i="1" s="1"/>
  <c r="K36" i="1" s="1"/>
  <c r="L36" i="1" s="1"/>
  <c r="H40" i="1"/>
  <c r="I40" i="1"/>
  <c r="J40" i="1" s="1"/>
  <c r="K40" i="1" s="1"/>
  <c r="L40" i="1" s="1"/>
  <c r="H9" i="1"/>
  <c r="I9" i="1"/>
  <c r="J9" i="1" s="1"/>
  <c r="K9" i="1" s="1"/>
  <c r="L9" i="1" s="1"/>
  <c r="H10" i="1"/>
  <c r="I10" i="1"/>
  <c r="J10" i="1" s="1"/>
  <c r="K10" i="1" s="1"/>
  <c r="L10" i="1" s="1"/>
  <c r="H13" i="1"/>
  <c r="I13" i="1"/>
  <c r="J13" i="1" s="1"/>
  <c r="K13" i="1" s="1"/>
  <c r="L13" i="1" s="1"/>
  <c r="H16" i="1"/>
  <c r="I16" i="1"/>
  <c r="J16" i="1" s="1"/>
  <c r="K16" i="1" s="1"/>
  <c r="L16" i="1" s="1"/>
  <c r="H15" i="1"/>
  <c r="I15" i="1"/>
  <c r="J15" i="1" s="1"/>
  <c r="K15" i="1" s="1"/>
  <c r="L15" i="1" s="1"/>
  <c r="H11" i="1"/>
  <c r="I11" i="1"/>
  <c r="J11" i="1" s="1"/>
  <c r="K11" i="1" s="1"/>
  <c r="L11" i="1" s="1"/>
  <c r="H17" i="1"/>
  <c r="I17" i="1"/>
  <c r="J17" i="1" s="1"/>
  <c r="K17" i="1" s="1"/>
  <c r="L17" i="1" s="1"/>
  <c r="H19" i="1"/>
  <c r="I19" i="1"/>
  <c r="J19" i="1" s="1"/>
  <c r="K19" i="1" s="1"/>
  <c r="L19" i="1" s="1"/>
  <c r="H12" i="1"/>
  <c r="I12" i="1"/>
  <c r="J12" i="1" s="1"/>
  <c r="K12" i="1" s="1"/>
  <c r="L12" i="1" s="1"/>
  <c r="H18" i="1"/>
  <c r="I18" i="1"/>
  <c r="J18" i="1" s="1"/>
  <c r="K18" i="1" s="1"/>
  <c r="L18" i="1" s="1"/>
  <c r="H14" i="1"/>
  <c r="I14" i="1"/>
  <c r="J14" i="1" s="1"/>
  <c r="K14" i="1" s="1"/>
  <c r="L14" i="1" s="1"/>
  <c r="H20" i="1"/>
  <c r="I20" i="1"/>
  <c r="J20" i="1" s="1"/>
  <c r="K20" i="1" s="1"/>
  <c r="L20" i="1" s="1"/>
  <c r="H22" i="1"/>
  <c r="I22" i="1"/>
  <c r="J22" i="1" s="1"/>
  <c r="K22" i="1" s="1"/>
  <c r="L22" i="1" s="1"/>
  <c r="H24" i="1"/>
  <c r="I24" i="1"/>
  <c r="J24" i="1" s="1"/>
  <c r="K24" i="1" s="1"/>
  <c r="L24" i="1" s="1"/>
  <c r="H26" i="1"/>
  <c r="I26" i="1"/>
  <c r="J26" i="1" s="1"/>
  <c r="K26" i="1" s="1"/>
  <c r="L26" i="1" s="1"/>
  <c r="H27" i="1"/>
  <c r="I27" i="1"/>
  <c r="J27" i="1" s="1"/>
  <c r="K27" i="1" s="1"/>
  <c r="L27" i="1" s="1"/>
  <c r="H21" i="1"/>
  <c r="I21" i="1"/>
  <c r="J21" i="1" s="1"/>
  <c r="K21" i="1" s="1"/>
  <c r="L21" i="1" s="1"/>
  <c r="H25" i="1"/>
  <c r="I25" i="1"/>
  <c r="J25" i="1" s="1"/>
  <c r="K25" i="1" s="1"/>
  <c r="L25" i="1" s="1"/>
  <c r="H23" i="1"/>
  <c r="I23" i="1"/>
  <c r="J23" i="1" s="1"/>
  <c r="K23" i="1" s="1"/>
  <c r="L23" i="1" s="1"/>
  <c r="H31" i="1"/>
  <c r="I31" i="1"/>
  <c r="J31" i="1" s="1"/>
  <c r="K31" i="1" s="1"/>
  <c r="L31" i="1" s="1"/>
  <c r="H29" i="1"/>
  <c r="I29" i="1"/>
  <c r="J29" i="1" s="1"/>
  <c r="K29" i="1" s="1"/>
  <c r="L29" i="1" s="1"/>
  <c r="H30" i="1"/>
  <c r="I30" i="1"/>
  <c r="J30" i="1" s="1"/>
  <c r="K30" i="1" s="1"/>
  <c r="L30" i="1" s="1"/>
  <c r="H28" i="1"/>
  <c r="I28" i="1"/>
  <c r="J28" i="1" s="1"/>
  <c r="K28" i="1" s="1"/>
  <c r="L28" i="1" s="1"/>
  <c r="H34" i="1"/>
  <c r="I34" i="1"/>
  <c r="J34" i="1" s="1"/>
  <c r="K34" i="1" s="1"/>
  <c r="L34" i="1" s="1"/>
  <c r="H32" i="1"/>
  <c r="I32" i="1"/>
  <c r="J32" i="1" s="1"/>
  <c r="K32" i="1" s="1"/>
  <c r="L32" i="1" s="1"/>
  <c r="H35" i="1"/>
  <c r="I35" i="1"/>
  <c r="J35" i="1" s="1"/>
  <c r="K35" i="1" s="1"/>
  <c r="L35" i="1" s="1"/>
  <c r="H33" i="1"/>
  <c r="I33" i="1"/>
  <c r="J33" i="1" s="1"/>
  <c r="K33" i="1" s="1"/>
  <c r="L33" i="1" s="1"/>
  <c r="M61" i="1" l="1"/>
  <c r="N61" i="1" s="1"/>
  <c r="O61" i="1" s="1"/>
  <c r="P61" i="1" s="1"/>
  <c r="M64" i="1"/>
  <c r="N64" i="1" s="1"/>
  <c r="O64" i="1" s="1"/>
  <c r="P64" i="1" s="1"/>
  <c r="M59" i="1"/>
  <c r="N59" i="1" s="1"/>
  <c r="O59" i="1" s="1"/>
  <c r="P59" i="1" s="1"/>
  <c r="M58" i="1"/>
  <c r="N58" i="1" s="1"/>
  <c r="O58" i="1" s="1"/>
  <c r="P58" i="1" s="1"/>
  <c r="M60" i="1"/>
  <c r="N60" i="1" s="1"/>
  <c r="O60" i="1" s="1"/>
  <c r="P60" i="1" s="1"/>
  <c r="M56" i="1"/>
  <c r="N56" i="1" s="1"/>
  <c r="O56" i="1" s="1"/>
  <c r="P56" i="1" s="1"/>
  <c r="M65" i="1"/>
  <c r="N65" i="1" s="1"/>
  <c r="O65" i="1" s="1"/>
  <c r="P65" i="1" s="1"/>
  <c r="M62" i="1"/>
  <c r="N62" i="1" s="1"/>
  <c r="O62" i="1" s="1"/>
  <c r="P62" i="1" s="1"/>
  <c r="M55" i="1"/>
  <c r="N55" i="1" s="1"/>
  <c r="O55" i="1" s="1"/>
  <c r="P55" i="1" s="1"/>
  <c r="M63" i="1"/>
  <c r="N63" i="1" s="1"/>
  <c r="O63" i="1" s="1"/>
  <c r="P63" i="1" s="1"/>
  <c r="M57" i="1"/>
  <c r="N57" i="1" s="1"/>
  <c r="O57" i="1" s="1"/>
  <c r="P57" i="1" s="1"/>
  <c r="M48" i="1"/>
  <c r="N48" i="1" s="1"/>
  <c r="O48" i="1" s="1"/>
  <c r="P48" i="1" s="1"/>
  <c r="M47" i="1"/>
  <c r="N47" i="1" s="1"/>
  <c r="O47" i="1" s="1"/>
  <c r="P47" i="1" s="1"/>
  <c r="M50" i="1"/>
  <c r="N50" i="1" s="1"/>
  <c r="O50" i="1" s="1"/>
  <c r="P50" i="1" s="1"/>
  <c r="M46" i="1"/>
  <c r="N46" i="1" s="1"/>
  <c r="O46" i="1" s="1"/>
  <c r="P46" i="1" s="1"/>
  <c r="M43" i="1"/>
  <c r="N43" i="1" s="1"/>
  <c r="O43" i="1" s="1"/>
  <c r="P43" i="1" s="1"/>
  <c r="M53" i="1"/>
  <c r="N53" i="1" s="1"/>
  <c r="O53" i="1" s="1"/>
  <c r="P53" i="1" s="1"/>
  <c r="M51" i="1"/>
  <c r="N51" i="1" s="1"/>
  <c r="O51" i="1" s="1"/>
  <c r="P51" i="1" s="1"/>
  <c r="M52" i="1"/>
  <c r="N52" i="1" s="1"/>
  <c r="O52" i="1" s="1"/>
  <c r="P52" i="1" s="1"/>
  <c r="M54" i="1"/>
  <c r="N54" i="1" s="1"/>
  <c r="O54" i="1" s="1"/>
  <c r="P54" i="1" s="1"/>
  <c r="M49" i="1"/>
  <c r="N49" i="1" s="1"/>
  <c r="O49" i="1" s="1"/>
  <c r="P49" i="1" s="1"/>
  <c r="M42" i="1"/>
  <c r="N42" i="1" s="1"/>
  <c r="O42" i="1" s="1"/>
  <c r="P42" i="1" s="1"/>
  <c r="M45" i="1"/>
  <c r="N45" i="1" s="1"/>
  <c r="O45" i="1" s="1"/>
  <c r="P45" i="1" s="1"/>
  <c r="M44" i="1"/>
  <c r="N44" i="1" s="1"/>
  <c r="O44" i="1" s="1"/>
  <c r="P44" i="1" s="1"/>
  <c r="M39" i="1"/>
  <c r="N39" i="1" s="1"/>
  <c r="O39" i="1" s="1"/>
  <c r="P39" i="1" s="1"/>
  <c r="M41" i="1"/>
  <c r="N41" i="1" s="1"/>
  <c r="O41" i="1" s="1"/>
  <c r="P41" i="1" s="1"/>
  <c r="M37" i="1"/>
  <c r="N37" i="1" s="1"/>
  <c r="O37" i="1" s="1"/>
  <c r="P37" i="1" s="1"/>
  <c r="M38" i="1"/>
  <c r="N38" i="1" s="1"/>
  <c r="O38" i="1" s="1"/>
  <c r="P38" i="1" s="1"/>
  <c r="M40" i="1"/>
  <c r="N40" i="1" s="1"/>
  <c r="O40" i="1" s="1"/>
  <c r="P40" i="1" s="1"/>
  <c r="M36" i="1"/>
  <c r="N36" i="1" s="1"/>
  <c r="O36" i="1" s="1"/>
  <c r="P36" i="1" s="1"/>
  <c r="M34" i="1"/>
  <c r="N34" i="1" s="1"/>
  <c r="O34" i="1" s="1"/>
  <c r="P34" i="1" s="1"/>
  <c r="M29" i="1"/>
  <c r="N29" i="1" s="1"/>
  <c r="O29" i="1" s="1"/>
  <c r="P29" i="1" s="1"/>
  <c r="M28" i="1"/>
  <c r="N28" i="1" s="1"/>
  <c r="O28" i="1" s="1"/>
  <c r="P28" i="1" s="1"/>
  <c r="M31" i="1"/>
  <c r="N31" i="1" s="1"/>
  <c r="O31" i="1" s="1"/>
  <c r="P31" i="1" s="1"/>
  <c r="M30" i="1"/>
  <c r="N30" i="1" s="1"/>
  <c r="O30" i="1" s="1"/>
  <c r="P30" i="1" s="1"/>
  <c r="M32" i="1"/>
  <c r="N32" i="1" s="1"/>
  <c r="O32" i="1" s="1"/>
  <c r="P32" i="1" s="1"/>
  <c r="M23" i="1"/>
  <c r="N23" i="1" s="1"/>
  <c r="O23" i="1" s="1"/>
  <c r="P23" i="1" s="1"/>
  <c r="M35" i="1"/>
  <c r="N35" i="1" s="1"/>
  <c r="O35" i="1" s="1"/>
  <c r="P35" i="1" s="1"/>
  <c r="M14" i="1"/>
  <c r="N14" i="1" s="1"/>
  <c r="O14" i="1" s="1"/>
  <c r="P14" i="1" s="1"/>
  <c r="M17" i="1"/>
  <c r="N17" i="1" s="1"/>
  <c r="O17" i="1" s="1"/>
  <c r="P17" i="1" s="1"/>
  <c r="M18" i="1"/>
  <c r="N18" i="1" s="1"/>
  <c r="O18" i="1" s="1"/>
  <c r="P18" i="1" s="1"/>
  <c r="M12" i="1"/>
  <c r="N12" i="1" s="1"/>
  <c r="O12" i="1" s="1"/>
  <c r="P12" i="1" s="1"/>
  <c r="M9" i="1"/>
  <c r="N9" i="1" s="1"/>
  <c r="O9" i="1" s="1"/>
  <c r="P9" i="1" s="1"/>
  <c r="M16" i="1"/>
  <c r="N16" i="1" s="1"/>
  <c r="O16" i="1" s="1"/>
  <c r="P16" i="1" s="1"/>
  <c r="M13" i="1"/>
  <c r="N13" i="1" s="1"/>
  <c r="O13" i="1" s="1"/>
  <c r="P13" i="1" s="1"/>
  <c r="M11" i="1"/>
  <c r="N11" i="1" s="1"/>
  <c r="O11" i="1" s="1"/>
  <c r="P11" i="1" s="1"/>
  <c r="M10" i="1"/>
  <c r="N10" i="1" s="1"/>
  <c r="O10" i="1" s="1"/>
  <c r="P10" i="1" s="1"/>
  <c r="M15" i="1"/>
  <c r="N15" i="1" s="1"/>
  <c r="O15" i="1" s="1"/>
  <c r="P15" i="1" s="1"/>
  <c r="M33" i="1"/>
  <c r="N33" i="1" s="1"/>
  <c r="O33" i="1" s="1"/>
  <c r="P33" i="1" s="1"/>
  <c r="M27" i="1"/>
  <c r="N27" i="1" s="1"/>
  <c r="O27" i="1" s="1"/>
  <c r="P27" i="1" s="1"/>
  <c r="M20" i="1"/>
  <c r="N20" i="1" s="1"/>
  <c r="O20" i="1" s="1"/>
  <c r="P20" i="1" s="1"/>
  <c r="M26" i="1"/>
  <c r="N26" i="1" s="1"/>
  <c r="O26" i="1" s="1"/>
  <c r="P26" i="1" s="1"/>
  <c r="M25" i="1"/>
  <c r="N25" i="1" s="1"/>
  <c r="O25" i="1" s="1"/>
  <c r="P25" i="1" s="1"/>
  <c r="M24" i="1"/>
  <c r="N24" i="1" s="1"/>
  <c r="O24" i="1" s="1"/>
  <c r="P24" i="1" s="1"/>
  <c r="M21" i="1"/>
  <c r="N21" i="1" s="1"/>
  <c r="O21" i="1" s="1"/>
  <c r="P21" i="1" s="1"/>
  <c r="M22" i="1"/>
  <c r="N22" i="1" s="1"/>
  <c r="O22" i="1" s="1"/>
  <c r="P22" i="1" s="1"/>
  <c r="M19" i="1"/>
  <c r="N19" i="1" s="1"/>
  <c r="O19" i="1" s="1"/>
  <c r="P19" i="1" s="1"/>
  <c r="Q57" i="1" l="1"/>
  <c r="R57" i="1" s="1"/>
  <c r="S57" i="1" s="1"/>
  <c r="Q62" i="1"/>
  <c r="R62" i="1" s="1"/>
  <c r="S62" i="1" s="1"/>
  <c r="Q60" i="1"/>
  <c r="R60" i="1" s="1"/>
  <c r="S60" i="1" s="1"/>
  <c r="Q61" i="1"/>
  <c r="R61" i="1" s="1"/>
  <c r="S61" i="1" s="1"/>
  <c r="Q55" i="1"/>
  <c r="R55" i="1" s="1"/>
  <c r="S55" i="1" s="1"/>
  <c r="Q58" i="1"/>
  <c r="R58" i="1" s="1"/>
  <c r="S58" i="1" s="1"/>
  <c r="Q63" i="1"/>
  <c r="R63" i="1" s="1"/>
  <c r="S63" i="1" s="1"/>
  <c r="Q65" i="1"/>
  <c r="R65" i="1" s="1"/>
  <c r="S65" i="1" s="1"/>
  <c r="Q64" i="1"/>
  <c r="R64" i="1" s="1"/>
  <c r="S64" i="1" s="1"/>
  <c r="Q56" i="1"/>
  <c r="R56" i="1" s="1"/>
  <c r="S56" i="1" s="1"/>
  <c r="Q59" i="1"/>
  <c r="R59" i="1" s="1"/>
  <c r="S59" i="1" s="1"/>
  <c r="Q52" i="1"/>
  <c r="R52" i="1" s="1"/>
  <c r="S52" i="1" s="1"/>
  <c r="Q54" i="1"/>
  <c r="R54" i="1" s="1"/>
  <c r="S54" i="1" s="1"/>
  <c r="Q49" i="1"/>
  <c r="R49" i="1" s="1"/>
  <c r="S49" i="1" s="1"/>
  <c r="Q43" i="1"/>
  <c r="R43" i="1" s="1"/>
  <c r="S43" i="1" s="1"/>
  <c r="Q53" i="1"/>
  <c r="R53" i="1" s="1"/>
  <c r="S53" i="1" s="1"/>
  <c r="Q51" i="1"/>
  <c r="R51" i="1" s="1"/>
  <c r="S51" i="1" s="1"/>
  <c r="Q47" i="1"/>
  <c r="R47" i="1" s="1"/>
  <c r="S47" i="1" s="1"/>
  <c r="Q42" i="1"/>
  <c r="R42" i="1" s="1"/>
  <c r="S42" i="1" s="1"/>
  <c r="Q48" i="1"/>
  <c r="R48" i="1" s="1"/>
  <c r="S48" i="1" s="1"/>
  <c r="Q50" i="1"/>
  <c r="R50" i="1" s="1"/>
  <c r="S50" i="1" s="1"/>
  <c r="Q46" i="1"/>
  <c r="R46" i="1" s="1"/>
  <c r="S46" i="1" s="1"/>
  <c r="Q44" i="1"/>
  <c r="R44" i="1" s="1"/>
  <c r="S44" i="1" s="1"/>
  <c r="Q45" i="1"/>
  <c r="R45" i="1" s="1"/>
  <c r="S45" i="1" s="1"/>
  <c r="Q40" i="1"/>
  <c r="R40" i="1" s="1"/>
  <c r="S40" i="1" s="1"/>
  <c r="Q36" i="1"/>
  <c r="R36" i="1" s="1"/>
  <c r="S36" i="1" s="1"/>
  <c r="Q37" i="1"/>
  <c r="R37" i="1" s="1"/>
  <c r="S37" i="1" s="1"/>
  <c r="Q41" i="1"/>
  <c r="R41" i="1" s="1"/>
  <c r="S41" i="1" s="1"/>
  <c r="Q39" i="1"/>
  <c r="R39" i="1" s="1"/>
  <c r="S39" i="1" s="1"/>
  <c r="Q38" i="1"/>
  <c r="R38" i="1" s="1"/>
  <c r="S38" i="1" s="1"/>
  <c r="Q17" i="1"/>
  <c r="R17" i="1" s="1"/>
  <c r="S17" i="1" s="1"/>
  <c r="Q29" i="1"/>
  <c r="R29" i="1" s="1"/>
  <c r="S29" i="1" s="1"/>
  <c r="Q19" i="1"/>
  <c r="R19" i="1" s="1"/>
  <c r="S19" i="1" s="1"/>
  <c r="Q14" i="1"/>
  <c r="R14" i="1" s="1"/>
  <c r="S14" i="1" s="1"/>
  <c r="Q15" i="1"/>
  <c r="R15" i="1" s="1"/>
  <c r="S15" i="1" s="1"/>
  <c r="Q11" i="1"/>
  <c r="R11" i="1" s="1"/>
  <c r="S11" i="1" s="1"/>
  <c r="Q10" i="1"/>
  <c r="R10" i="1" s="1"/>
  <c r="S10" i="1" s="1"/>
  <c r="Q20" i="1"/>
  <c r="R20" i="1" s="1"/>
  <c r="S20" i="1" s="1"/>
  <c r="Q27" i="1"/>
  <c r="R27" i="1" s="1"/>
  <c r="S27" i="1" s="1"/>
  <c r="Q23" i="1"/>
  <c r="R23" i="1" s="1"/>
  <c r="S23" i="1" s="1"/>
  <c r="Q26" i="1"/>
  <c r="R26" i="1" s="1"/>
  <c r="S26" i="1" s="1"/>
  <c r="Q33" i="1"/>
  <c r="R33" i="1" s="1"/>
  <c r="S33" i="1" s="1"/>
  <c r="Q31" i="1"/>
  <c r="R31" i="1" s="1"/>
  <c r="S31" i="1" s="1"/>
  <c r="Q35" i="1"/>
  <c r="R35" i="1" s="1"/>
  <c r="S35" i="1" s="1"/>
  <c r="Q32" i="1"/>
  <c r="R32" i="1" s="1"/>
  <c r="S32" i="1" s="1"/>
  <c r="Q30" i="1"/>
  <c r="R30" i="1" s="1"/>
  <c r="S30" i="1" s="1"/>
  <c r="Q9" i="1"/>
  <c r="R9" i="1" s="1"/>
  <c r="S9" i="1" s="1"/>
  <c r="Q22" i="1"/>
  <c r="R22" i="1" s="1"/>
  <c r="S22" i="1" s="1"/>
  <c r="Q25" i="1"/>
  <c r="R25" i="1" s="1"/>
  <c r="S25" i="1" s="1"/>
  <c r="Q13" i="1"/>
  <c r="R13" i="1" s="1"/>
  <c r="S13" i="1" s="1"/>
  <c r="Q16" i="1"/>
  <c r="R16" i="1" s="1"/>
  <c r="S16" i="1" s="1"/>
  <c r="Q24" i="1"/>
  <c r="R24" i="1" s="1"/>
  <c r="S24" i="1" s="1"/>
  <c r="Q28" i="1"/>
  <c r="R28" i="1" s="1"/>
  <c r="S28" i="1" s="1"/>
  <c r="Q21" i="1"/>
  <c r="R21" i="1" s="1"/>
  <c r="S21" i="1" s="1"/>
  <c r="Q18" i="1"/>
  <c r="R18" i="1" s="1"/>
  <c r="S18" i="1" s="1"/>
  <c r="Q12" i="1"/>
  <c r="R12" i="1" s="1"/>
  <c r="S12" i="1" s="1"/>
  <c r="Q34" i="1"/>
  <c r="R34" i="1" s="1"/>
  <c r="S34" i="1" s="1"/>
</calcChain>
</file>

<file path=xl/sharedStrings.xml><?xml version="1.0" encoding="utf-8"?>
<sst xmlns="http://schemas.openxmlformats.org/spreadsheetml/2006/main" count="133" uniqueCount="77">
  <si>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</si>
  <si>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</si>
  <si>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</si>
  <si>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</si>
  <si>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</si>
  <si>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</si>
  <si>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</si>
  <si>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</si>
  <si>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</si>
  <si>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</si>
  <si>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</si>
  <si>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</si>
  <si>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</si>
  <si>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</si>
  <si>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</si>
  <si>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</si>
  <si>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</si>
  <si>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</si>
  <si>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</si>
  <si>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Cranbourne</t>
  </si>
  <si>
    <t xml:space="preserve">Bishop              </t>
  </si>
  <si>
    <t xml:space="preserve">Calmsir             </t>
  </si>
  <si>
    <t xml:space="preserve">Cartesan            </t>
  </si>
  <si>
    <t xml:space="preserve">Donald Who          </t>
  </si>
  <si>
    <t xml:space="preserve">For Ari             </t>
  </si>
  <si>
    <t xml:space="preserve">Gmork               </t>
  </si>
  <si>
    <t xml:space="preserve">Chaichna            </t>
  </si>
  <si>
    <t xml:space="preserve">Colenso             </t>
  </si>
  <si>
    <t xml:space="preserve">Kintsugi Belle      </t>
  </si>
  <si>
    <t xml:space="preserve">Longift             </t>
  </si>
  <si>
    <t xml:space="preserve">Tylden              </t>
  </si>
  <si>
    <t xml:space="preserve">Idontgetit          </t>
  </si>
  <si>
    <t xml:space="preserve">Audrey Girl         </t>
  </si>
  <si>
    <t xml:space="preserve">Duhlata             </t>
  </si>
  <si>
    <t xml:space="preserve">Kyteler             </t>
  </si>
  <si>
    <t xml:space="preserve">Manhattan Force     </t>
  </si>
  <si>
    <t xml:space="preserve">Friday At Five      </t>
  </si>
  <si>
    <t xml:space="preserve">Frost Yourself      </t>
  </si>
  <si>
    <t xml:space="preserve">Tempest Charm       </t>
  </si>
  <si>
    <t xml:space="preserve">Arriva Diva         </t>
  </si>
  <si>
    <t xml:space="preserve">Miss Gobcain        </t>
  </si>
  <si>
    <t xml:space="preserve">Impressive Lass     </t>
  </si>
  <si>
    <t xml:space="preserve">For Real Life       </t>
  </si>
  <si>
    <t xml:space="preserve">Tsushima            </t>
  </si>
  <si>
    <t xml:space="preserve">Wintilly            </t>
  </si>
  <si>
    <t xml:space="preserve">The Great Bratski   </t>
  </si>
  <si>
    <t xml:space="preserve">Ryans Girl          </t>
  </si>
  <si>
    <t xml:space="preserve">Realeza             </t>
  </si>
  <si>
    <t xml:space="preserve">Elteecee            </t>
  </si>
  <si>
    <t xml:space="preserve">La Caresse          </t>
  </si>
  <si>
    <t xml:space="preserve">Beautrooper         </t>
  </si>
  <si>
    <t xml:space="preserve">Queen Of Sass       </t>
  </si>
  <si>
    <t xml:space="preserve">Delightful Journey  </t>
  </si>
  <si>
    <t xml:space="preserve">Carbonetti          </t>
  </si>
  <si>
    <t xml:space="preserve">Alsvin              </t>
  </si>
  <si>
    <t xml:space="preserve">Copperfield         </t>
  </si>
  <si>
    <t xml:space="preserve">Sacred Command      </t>
  </si>
  <si>
    <t xml:space="preserve">Frag                </t>
  </si>
  <si>
    <t xml:space="preserve">Peppino             </t>
  </si>
  <si>
    <t xml:space="preserve">Cyclone Tim         </t>
  </si>
  <si>
    <t xml:space="preserve">Little Max          </t>
  </si>
  <si>
    <t xml:space="preserve">Royal Volley        </t>
  </si>
  <si>
    <t xml:space="preserve">Letzxcel            </t>
  </si>
  <si>
    <t xml:space="preserve">Spicy               </t>
  </si>
  <si>
    <t xml:space="preserve">Romania             </t>
  </si>
  <si>
    <t xml:space="preserve">Rajpipla            </t>
  </si>
  <si>
    <t xml:space="preserve">Themoonlitegambler  </t>
  </si>
  <si>
    <t xml:space="preserve">Moktaffy            </t>
  </si>
  <si>
    <t xml:space="preserve">Shadow Hawk         </t>
  </si>
  <si>
    <t xml:space="preserve">Elveena             </t>
  </si>
  <si>
    <t xml:space="preserve">Jayeffthunder       </t>
  </si>
  <si>
    <t xml:space="preserve">Wisaka              </t>
  </si>
  <si>
    <t xml:space="preserve">Aragon              </t>
  </si>
  <si>
    <t xml:space="preserve">Camelot Star        </t>
  </si>
  <si>
    <t xml:space="preserve">Adonis Kick         </t>
  </si>
  <si>
    <t xml:space="preserve">Indian Doll         </t>
  </si>
  <si>
    <t xml:space="preserve">She Zed So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</si>
</sst>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579120</xdr:colOff>
      <xdr:row>5</xdr:row>
      <xdr:rowOff>20045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035A41-5549-7E64-588B-B5B1D9220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83580" cy="934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8:S65"/>
  <sheetViews>
    <sheetView tabSelected="1" topLeftCell="B1" workbookViewId="0">
      <pane ySplit="8" topLeftCell="A9" activePane="bottomLeft" state="frozen"/>
      <selection activeCell="B1" sqref="B1"/>
      <selection pane="bottomLeft" activeCell="U15" sqref="U15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1093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8.6640625" style="12" bestFit="1" customWidth="1"/>
    <col min="20" max="16384" width="8.88671875" style="8"/>
  </cols>
  <sheetData>
    <row r="8" spans="1:19" s="4" customFormat="1" x14ac:dyDescent="0.3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3" t="s">
        <v>13</v>
      </c>
      <c r="O8" s="2" t="s">
        <v>14</v>
      </c>
      <c r="P8" s="2" t="s">
        <v>15</v>
      </c>
      <c r="Q8" s="2" t="s">
        <v>16</v>
      </c>
      <c r="R8" s="2" t="s">
        <v>17</v>
      </c>
      <c r="S8" s="1" t="s">
        <v>18</v>
      </c>
    </row>
    <row r="9" spans="1:19" x14ac:dyDescent="0.3">
      <c r="A9" s="1">
        <v>2</v>
      </c>
      <c r="B9" s="5">
        <v>0.54166666666666663</v>
      </c>
      <c r="C9" s="1" t="s">
        <v>19</v>
      </c>
      <c r="D9" s="1">
        <v>2</v>
      </c>
      <c r="E9" s="1">
        <v>1</v>
      </c>
      <c r="F9" s="1" t="s">
        <v>20</v>
      </c>
      <c r="G9" s="1">
        <v>73.02</v>
      </c>
      <c r="H9" s="1">
        <f>1+COUNTIFS(A:A,A9,G:G,"&gt;"&amp;G9)</f>
        <v>1</v>
      </c>
      <c r="I9" s="2">
        <f>AVERAGEIF(A:A,A9,G:G)</f>
        <v>47.481818181818177</v>
      </c>
      <c r="J9" s="2">
        <f t="shared" ref="J9:J21" si="0">G9-I9</f>
        <v>25.538181818181819</v>
      </c>
      <c r="K9" s="2">
        <f t="shared" ref="K9:K21" si="1">90+J9</f>
        <v>115.53818181818181</v>
      </c>
      <c r="L9" s="2">
        <f t="shared" ref="L9:L21" si="2">EXP(0.06*K9)</f>
        <v>1024.8391055854925</v>
      </c>
      <c r="M9" s="2">
        <f>SUMIF(A:A,A9,L:L)</f>
        <v>3272.4207750027567</v>
      </c>
      <c r="N9" s="3">
        <f t="shared" ref="N9:N21" si="3">L9/M9</f>
        <v>0.31317461171680439</v>
      </c>
      <c r="O9" s="6">
        <f t="shared" ref="O9:O21" si="4">1/N9</f>
        <v>3.1931068566447967</v>
      </c>
      <c r="P9" s="3">
        <f t="shared" ref="P9:P21" si="5">IF(O9&gt;21,"",N9)</f>
        <v>0.31317461171680439</v>
      </c>
      <c r="Q9" s="3">
        <f>IF(ISNUMBER(P9),SUMIF(A:A,A9,P:P),"")</f>
        <v>0.90653904750226977</v>
      </c>
      <c r="R9" s="3">
        <f t="shared" ref="R9:R21" si="6">IFERROR(P9*(1/Q9),"")</f>
        <v>0.34546180065786991</v>
      </c>
      <c r="S9" s="7">
        <f t="shared" ref="S9:S21" si="7">IFERROR(1/R9,"")</f>
        <v>2.8946760483957408</v>
      </c>
    </row>
    <row r="10" spans="1:19" x14ac:dyDescent="0.3">
      <c r="A10" s="1">
        <v>2</v>
      </c>
      <c r="B10" s="5">
        <v>0.54166666666666663</v>
      </c>
      <c r="C10" s="1" t="s">
        <v>19</v>
      </c>
      <c r="D10" s="1">
        <v>2</v>
      </c>
      <c r="E10" s="1">
        <v>2</v>
      </c>
      <c r="F10" s="1" t="s">
        <v>21</v>
      </c>
      <c r="G10" s="1">
        <v>60.47</v>
      </c>
      <c r="H10" s="1">
        <f>1+COUNTIFS(A:A,A10,G:G,"&gt;"&amp;G10)</f>
        <v>2</v>
      </c>
      <c r="I10" s="2">
        <f>AVERAGEIF(A:A,A10,G:G)</f>
        <v>47.481818181818177</v>
      </c>
      <c r="J10" s="2">
        <f t="shared" si="0"/>
        <v>12.988181818181822</v>
      </c>
      <c r="K10" s="2">
        <f t="shared" si="1"/>
        <v>102.98818181818183</v>
      </c>
      <c r="L10" s="2">
        <f t="shared" si="2"/>
        <v>482.64959254524894</v>
      </c>
      <c r="M10" s="2">
        <f>SUMIF(A:A,A10,L:L)</f>
        <v>3272.4207750027567</v>
      </c>
      <c r="N10" s="3">
        <f t="shared" si="3"/>
        <v>0.14749007714169715</v>
      </c>
      <c r="O10" s="6">
        <f t="shared" si="4"/>
        <v>6.7801171399434335</v>
      </c>
      <c r="P10" s="3">
        <f t="shared" si="5"/>
        <v>0.14749007714169715</v>
      </c>
      <c r="Q10" s="3">
        <f>IF(ISNUMBER(P10),SUMIF(A:A,A10,P:P),"")</f>
        <v>0.90653904750226977</v>
      </c>
      <c r="R10" s="3">
        <f t="shared" si="6"/>
        <v>0.16269577967773954</v>
      </c>
      <c r="S10" s="7">
        <f t="shared" si="7"/>
        <v>6.1464409339981332</v>
      </c>
    </row>
    <row r="11" spans="1:19" x14ac:dyDescent="0.3">
      <c r="A11" s="1">
        <v>2</v>
      </c>
      <c r="B11" s="5">
        <v>0.54166666666666663</v>
      </c>
      <c r="C11" s="1" t="s">
        <v>19</v>
      </c>
      <c r="D11" s="1">
        <v>2</v>
      </c>
      <c r="E11" s="1">
        <v>6</v>
      </c>
      <c r="F11" s="1" t="s">
        <v>25</v>
      </c>
      <c r="G11" s="1">
        <v>57.69</v>
      </c>
      <c r="H11" s="1">
        <f>1+COUNTIFS(A:A,A11,G:G,"&gt;"&amp;G11)</f>
        <v>3</v>
      </c>
      <c r="I11" s="2">
        <f>AVERAGEIF(A:A,A11,G:G)</f>
        <v>47.481818181818177</v>
      </c>
      <c r="J11" s="2">
        <f t="shared" si="0"/>
        <v>10.208181818181821</v>
      </c>
      <c r="K11" s="2">
        <f t="shared" si="1"/>
        <v>100.20818181818183</v>
      </c>
      <c r="L11" s="2">
        <f t="shared" si="2"/>
        <v>408.4995893722695</v>
      </c>
      <c r="M11" s="2">
        <f>SUMIF(A:A,A11,L:L)</f>
        <v>3272.4207750027567</v>
      </c>
      <c r="N11" s="3">
        <f t="shared" si="3"/>
        <v>0.12483100965887413</v>
      </c>
      <c r="O11" s="6">
        <f t="shared" si="4"/>
        <v>8.010830023186557</v>
      </c>
      <c r="P11" s="3">
        <f t="shared" si="5"/>
        <v>0.12483100965887413</v>
      </c>
      <c r="Q11" s="3">
        <f>IF(ISNUMBER(P11),SUMIF(A:A,A11,P:P),"")</f>
        <v>0.90653904750226977</v>
      </c>
      <c r="R11" s="3">
        <f t="shared" si="6"/>
        <v>0.13770064290425568</v>
      </c>
      <c r="S11" s="7">
        <f t="shared" si="7"/>
        <v>7.2621302189221275</v>
      </c>
    </row>
    <row r="12" spans="1:19" x14ac:dyDescent="0.3">
      <c r="A12" s="1">
        <v>2</v>
      </c>
      <c r="B12" s="5">
        <v>0.54166666666666663</v>
      </c>
      <c r="C12" s="1" t="s">
        <v>19</v>
      </c>
      <c r="D12" s="1">
        <v>2</v>
      </c>
      <c r="E12" s="1">
        <v>9</v>
      </c>
      <c r="F12" s="1" t="s">
        <v>28</v>
      </c>
      <c r="G12" s="1">
        <v>50.48</v>
      </c>
      <c r="H12" s="1">
        <f>1+COUNTIFS(A:A,A12,G:G,"&gt;"&amp;G12)</f>
        <v>4</v>
      </c>
      <c r="I12" s="2">
        <f>AVERAGEIF(A:A,A12,G:G)</f>
        <v>47.481818181818177</v>
      </c>
      <c r="J12" s="2">
        <f t="shared" si="0"/>
        <v>2.9981818181818198</v>
      </c>
      <c r="K12" s="2">
        <f t="shared" si="1"/>
        <v>92.99818181818182</v>
      </c>
      <c r="L12" s="2">
        <f t="shared" si="2"/>
        <v>265.04269046100569</v>
      </c>
      <c r="M12" s="2">
        <f>SUMIF(A:A,A12,L:L)</f>
        <v>3272.4207750027567</v>
      </c>
      <c r="N12" s="3">
        <f t="shared" si="3"/>
        <v>8.0992851678978364E-2</v>
      </c>
      <c r="O12" s="6">
        <f t="shared" si="4"/>
        <v>12.346768625502653</v>
      </c>
      <c r="P12" s="3">
        <f t="shared" si="5"/>
        <v>8.0992851678978364E-2</v>
      </c>
      <c r="Q12" s="3">
        <f>IF(ISNUMBER(P12),SUMIF(A:A,A12,P:P),"")</f>
        <v>0.90653904750226977</v>
      </c>
      <c r="R12" s="3">
        <f t="shared" si="6"/>
        <v>8.9342926708047374E-2</v>
      </c>
      <c r="S12" s="7">
        <f t="shared" si="7"/>
        <v>11.192827869494085</v>
      </c>
    </row>
    <row r="13" spans="1:19" x14ac:dyDescent="0.3">
      <c r="A13" s="1">
        <v>2</v>
      </c>
      <c r="B13" s="5">
        <v>0.54166666666666663</v>
      </c>
      <c r="C13" s="1" t="s">
        <v>19</v>
      </c>
      <c r="D13" s="1">
        <v>2</v>
      </c>
      <c r="E13" s="1">
        <v>3</v>
      </c>
      <c r="F13" s="1" t="s">
        <v>22</v>
      </c>
      <c r="G13" s="1">
        <v>50.28</v>
      </c>
      <c r="H13" s="1">
        <f>1+COUNTIFS(A:A,A13,G:G,"&gt;"&amp;G13)</f>
        <v>5</v>
      </c>
      <c r="I13" s="2">
        <f>AVERAGEIF(A:A,A13,G:G)</f>
        <v>47.481818181818177</v>
      </c>
      <c r="J13" s="2">
        <f t="shared" si="0"/>
        <v>2.7981818181818241</v>
      </c>
      <c r="K13" s="2">
        <f t="shared" si="1"/>
        <v>92.798181818181831</v>
      </c>
      <c r="L13" s="2">
        <f t="shared" si="2"/>
        <v>261.88118514534045</v>
      </c>
      <c r="M13" s="2">
        <f>SUMIF(A:A,A13,L:L)</f>
        <v>3272.4207750027567</v>
      </c>
      <c r="N13" s="3">
        <f t="shared" si="3"/>
        <v>8.002674568802047E-2</v>
      </c>
      <c r="O13" s="6">
        <f t="shared" si="4"/>
        <v>12.495822382912342</v>
      </c>
      <c r="P13" s="3">
        <f t="shared" si="5"/>
        <v>8.002674568802047E-2</v>
      </c>
      <c r="Q13" s="3">
        <f>IF(ISNUMBER(P13),SUMIF(A:A,A13,P:P),"")</f>
        <v>0.90653904750226977</v>
      </c>
      <c r="R13" s="3">
        <f t="shared" si="6"/>
        <v>8.8277218624518317E-2</v>
      </c>
      <c r="S13" s="7">
        <f t="shared" si="7"/>
        <v>11.327950920762898</v>
      </c>
    </row>
    <row r="14" spans="1:19" x14ac:dyDescent="0.3">
      <c r="A14" s="1">
        <v>2</v>
      </c>
      <c r="B14" s="5">
        <v>0.54166666666666663</v>
      </c>
      <c r="C14" s="1" t="s">
        <v>19</v>
      </c>
      <c r="D14" s="1">
        <v>2</v>
      </c>
      <c r="E14" s="1">
        <v>11</v>
      </c>
      <c r="F14" s="1" t="s">
        <v>30</v>
      </c>
      <c r="G14" s="1">
        <v>44.54</v>
      </c>
      <c r="H14" s="1">
        <f>1+COUNTIFS(A:A,A14,G:G,"&gt;"&amp;G14)</f>
        <v>6</v>
      </c>
      <c r="I14" s="2">
        <f>AVERAGEIF(A:A,A14,G:G)</f>
        <v>47.481818181818177</v>
      </c>
      <c r="J14" s="2">
        <f t="shared" si="0"/>
        <v>-2.9418181818181779</v>
      </c>
      <c r="K14" s="2">
        <f t="shared" si="1"/>
        <v>87.058181818181822</v>
      </c>
      <c r="L14" s="2">
        <f t="shared" si="2"/>
        <v>185.58090065270875</v>
      </c>
      <c r="M14" s="2">
        <f>SUMIF(A:A,A14,L:L)</f>
        <v>3272.4207750027567</v>
      </c>
      <c r="N14" s="3">
        <f t="shared" si="3"/>
        <v>5.6710586263941688E-2</v>
      </c>
      <c r="O14" s="6">
        <f t="shared" si="4"/>
        <v>17.633392032764618</v>
      </c>
      <c r="P14" s="3">
        <f t="shared" si="5"/>
        <v>5.6710586263941688E-2</v>
      </c>
      <c r="Q14" s="3">
        <f>IF(ISNUMBER(P14),SUMIF(A:A,A14,P:P),"")</f>
        <v>0.90653904750226977</v>
      </c>
      <c r="R14" s="3">
        <f t="shared" si="6"/>
        <v>6.2557246066998237E-2</v>
      </c>
      <c r="S14" s="7">
        <f t="shared" si="7"/>
        <v>15.985358417616549</v>
      </c>
    </row>
    <row r="15" spans="1:19" x14ac:dyDescent="0.3">
      <c r="A15" s="1">
        <v>2</v>
      </c>
      <c r="B15" s="5">
        <v>0.54166666666666663</v>
      </c>
      <c r="C15" s="1" t="s">
        <v>19</v>
      </c>
      <c r="D15" s="1">
        <v>2</v>
      </c>
      <c r="E15" s="1">
        <v>5</v>
      </c>
      <c r="F15" s="1" t="s">
        <v>24</v>
      </c>
      <c r="G15" s="1">
        <v>43.66</v>
      </c>
      <c r="H15" s="1">
        <f>1+COUNTIFS(A:A,A15,G:G,"&gt;"&amp;G15)</f>
        <v>7</v>
      </c>
      <c r="I15" s="2">
        <f>AVERAGEIF(A:A,A15,G:G)</f>
        <v>47.481818181818177</v>
      </c>
      <c r="J15" s="2">
        <f t="shared" si="0"/>
        <v>-3.8218181818181804</v>
      </c>
      <c r="K15" s="2">
        <f t="shared" si="1"/>
        <v>86.178181818181827</v>
      </c>
      <c r="L15" s="2">
        <f t="shared" si="2"/>
        <v>176.03642064112668</v>
      </c>
      <c r="M15" s="2">
        <f>SUMIF(A:A,A15,L:L)</f>
        <v>3272.4207750027567</v>
      </c>
      <c r="N15" s="3">
        <f t="shared" si="3"/>
        <v>5.3793944221912721E-2</v>
      </c>
      <c r="O15" s="6">
        <f t="shared" si="4"/>
        <v>18.589453040936426</v>
      </c>
      <c r="P15" s="3">
        <f t="shared" si="5"/>
        <v>5.3793944221912721E-2</v>
      </c>
      <c r="Q15" s="3">
        <f>IF(ISNUMBER(P15),SUMIF(A:A,A15,P:P),"")</f>
        <v>0.90653904750226977</v>
      </c>
      <c r="R15" s="3">
        <f t="shared" si="6"/>
        <v>5.9339908600879142E-2</v>
      </c>
      <c r="S15" s="7">
        <f t="shared" si="7"/>
        <v>16.852065053318682</v>
      </c>
    </row>
    <row r="16" spans="1:19" x14ac:dyDescent="0.3">
      <c r="A16" s="1">
        <v>2</v>
      </c>
      <c r="B16" s="5">
        <v>0.54166666666666663</v>
      </c>
      <c r="C16" s="1" t="s">
        <v>19</v>
      </c>
      <c r="D16" s="1">
        <v>2</v>
      </c>
      <c r="E16" s="1">
        <v>4</v>
      </c>
      <c r="F16" s="1" t="s">
        <v>23</v>
      </c>
      <c r="G16" s="1">
        <v>42.28</v>
      </c>
      <c r="H16" s="1">
        <f>1+COUNTIFS(A:A,A16,G:G,"&gt;"&amp;G16)</f>
        <v>8</v>
      </c>
      <c r="I16" s="2">
        <f>AVERAGEIF(A:A,A16,G:G)</f>
        <v>47.481818181818177</v>
      </c>
      <c r="J16" s="2">
        <f t="shared" si="0"/>
        <v>-5.2018181818181759</v>
      </c>
      <c r="K16" s="2">
        <f t="shared" si="1"/>
        <v>84.798181818181831</v>
      </c>
      <c r="L16" s="2">
        <f t="shared" si="2"/>
        <v>162.04772799444581</v>
      </c>
      <c r="M16" s="2">
        <f>SUMIF(A:A,A16,L:L)</f>
        <v>3272.4207750027567</v>
      </c>
      <c r="N16" s="3">
        <f t="shared" si="3"/>
        <v>4.951922113204079E-2</v>
      </c>
      <c r="O16" s="6">
        <f t="shared" si="4"/>
        <v>20.194178687373629</v>
      </c>
      <c r="P16" s="3">
        <f t="shared" si="5"/>
        <v>4.951922113204079E-2</v>
      </c>
      <c r="Q16" s="3">
        <f>IF(ISNUMBER(P16),SUMIF(A:A,A16,P:P),"")</f>
        <v>0.90653904750226977</v>
      </c>
      <c r="R16" s="3">
        <f t="shared" si="6"/>
        <v>5.4624476759691704E-2</v>
      </c>
      <c r="S16" s="7">
        <f t="shared" si="7"/>
        <v>18.306811512342328</v>
      </c>
    </row>
    <row r="17" spans="1:19" x14ac:dyDescent="0.3">
      <c r="A17" s="1">
        <v>2</v>
      </c>
      <c r="B17" s="5">
        <v>0.54166666666666663</v>
      </c>
      <c r="C17" s="1" t="s">
        <v>19</v>
      </c>
      <c r="D17" s="1">
        <v>2</v>
      </c>
      <c r="E17" s="1">
        <v>7</v>
      </c>
      <c r="F17" s="1" t="s">
        <v>26</v>
      </c>
      <c r="G17" s="1">
        <v>39.9</v>
      </c>
      <c r="H17" s="1">
        <f>1+COUNTIFS(A:A,A17,G:G,"&gt;"&amp;G17)</f>
        <v>9</v>
      </c>
      <c r="I17" s="2">
        <f>AVERAGEIF(A:A,A17,G:G)</f>
        <v>47.481818181818177</v>
      </c>
      <c r="J17" s="2">
        <f t="shared" si="0"/>
        <v>-7.5818181818181785</v>
      </c>
      <c r="K17" s="2">
        <f t="shared" si="1"/>
        <v>82.418181818181822</v>
      </c>
      <c r="L17" s="2">
        <f t="shared" si="2"/>
        <v>140.4836215092719</v>
      </c>
      <c r="M17" s="2">
        <f>SUMIF(A:A,A17,L:L)</f>
        <v>3272.4207750027567</v>
      </c>
      <c r="N17" s="3">
        <f t="shared" si="3"/>
        <v>4.2929571460489688E-2</v>
      </c>
      <c r="O17" s="6">
        <f t="shared" si="4"/>
        <v>23.293966512578674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>
        <v>2</v>
      </c>
      <c r="B18" s="5">
        <v>0.54166666666666663</v>
      </c>
      <c r="C18" s="1" t="s">
        <v>19</v>
      </c>
      <c r="D18" s="1">
        <v>2</v>
      </c>
      <c r="E18" s="1">
        <v>10</v>
      </c>
      <c r="F18" s="1" t="s">
        <v>29</v>
      </c>
      <c r="G18" s="1">
        <v>36.04</v>
      </c>
      <c r="H18" s="1">
        <f>1+COUNTIFS(A:A,A18,G:G,"&gt;"&amp;G18)</f>
        <v>10</v>
      </c>
      <c r="I18" s="2">
        <f>AVERAGEIF(A:A,A18,G:G)</f>
        <v>47.481818181818177</v>
      </c>
      <c r="J18" s="2">
        <f t="shared" si="0"/>
        <v>-11.441818181818178</v>
      </c>
      <c r="K18" s="2">
        <f t="shared" si="1"/>
        <v>78.558181818181822</v>
      </c>
      <c r="L18" s="2">
        <f t="shared" si="2"/>
        <v>111.44051035394999</v>
      </c>
      <c r="M18" s="2">
        <f>SUMIF(A:A,A18,L:L)</f>
        <v>3272.4207750027567</v>
      </c>
      <c r="N18" s="3">
        <f t="shared" si="3"/>
        <v>3.4054456323348609E-2</v>
      </c>
      <c r="O18" s="6">
        <f t="shared" si="4"/>
        <v>29.364732489191859</v>
      </c>
      <c r="P18" s="3" t="str">
        <f t="shared" si="5"/>
        <v/>
      </c>
      <c r="Q18" s="3" t="str">
        <f>IF(ISNUMBER(P18),SUMIF(A:A,A18,P:P),"")</f>
        <v/>
      </c>
      <c r="R18" s="3" t="str">
        <f t="shared" si="6"/>
        <v/>
      </c>
      <c r="S18" s="7" t="str">
        <f t="shared" si="7"/>
        <v/>
      </c>
    </row>
    <row r="19" spans="1:19" x14ac:dyDescent="0.3">
      <c r="A19" s="1">
        <v>2</v>
      </c>
      <c r="B19" s="5">
        <v>0.54166666666666663</v>
      </c>
      <c r="C19" s="1" t="s">
        <v>19</v>
      </c>
      <c r="D19" s="1">
        <v>2</v>
      </c>
      <c r="E19" s="1">
        <v>8</v>
      </c>
      <c r="F19" s="1" t="s">
        <v>27</v>
      </c>
      <c r="G19" s="1">
        <v>23.94</v>
      </c>
      <c r="H19" s="1">
        <f>1+COUNTIFS(A:A,A19,G:G,"&gt;"&amp;G19)</f>
        <v>11</v>
      </c>
      <c r="I19" s="2">
        <f>AVERAGEIF(A:A,A19,G:G)</f>
        <v>47.481818181818177</v>
      </c>
      <c r="J19" s="2">
        <f t="shared" si="0"/>
        <v>-23.541818181818176</v>
      </c>
      <c r="K19" s="2">
        <f t="shared" si="1"/>
        <v>66.458181818181828</v>
      </c>
      <c r="L19" s="2">
        <f t="shared" si="2"/>
        <v>53.919430741896356</v>
      </c>
      <c r="M19" s="2">
        <f>SUMIF(A:A,A19,L:L)</f>
        <v>3272.4207750027567</v>
      </c>
      <c r="N19" s="3">
        <f t="shared" si="3"/>
        <v>1.6476924713891946E-2</v>
      </c>
      <c r="O19" s="6">
        <f t="shared" si="4"/>
        <v>60.690937014289126</v>
      </c>
      <c r="P19" s="3" t="str">
        <f t="shared" si="5"/>
        <v/>
      </c>
      <c r="Q19" s="3" t="str">
        <f>IF(ISNUMBER(P19),SUMIF(A:A,A19,P:P),"")</f>
        <v/>
      </c>
      <c r="R19" s="3" t="str">
        <f t="shared" si="6"/>
        <v/>
      </c>
      <c r="S19" s="7" t="str">
        <f t="shared" si="7"/>
        <v/>
      </c>
    </row>
    <row r="20" spans="1:19" x14ac:dyDescent="0.3">
      <c r="A20" s="1">
        <v>6</v>
      </c>
      <c r="B20" s="5">
        <v>0.59027777777777779</v>
      </c>
      <c r="C20" s="1" t="s">
        <v>19</v>
      </c>
      <c r="D20" s="1">
        <v>4</v>
      </c>
      <c r="E20" s="1">
        <v>2</v>
      </c>
      <c r="F20" s="1" t="s">
        <v>31</v>
      </c>
      <c r="G20" s="1">
        <v>71.7</v>
      </c>
      <c r="H20" s="1">
        <f>1+COUNTIFS(A:A,A20,G:G,"&gt;"&amp;G20)</f>
        <v>1</v>
      </c>
      <c r="I20" s="2">
        <f>AVERAGEIF(A:A,A20,G:G)</f>
        <v>51.601250000000007</v>
      </c>
      <c r="J20" s="2">
        <f t="shared" si="0"/>
        <v>20.098749999999995</v>
      </c>
      <c r="K20" s="2">
        <f t="shared" si="1"/>
        <v>110.09875</v>
      </c>
      <c r="L20" s="2">
        <f t="shared" si="2"/>
        <v>739.46355674745075</v>
      </c>
      <c r="M20" s="2">
        <f>SUMIF(A:A,A20,L:L)</f>
        <v>2308.673786523937</v>
      </c>
      <c r="N20" s="3">
        <f t="shared" si="3"/>
        <v>0.32029798279159516</v>
      </c>
      <c r="O20" s="6">
        <f t="shared" si="4"/>
        <v>3.1220927190498706</v>
      </c>
      <c r="P20" s="3">
        <f t="shared" si="5"/>
        <v>0.32029798279159516</v>
      </c>
      <c r="Q20" s="3">
        <f>IF(ISNUMBER(P20),SUMIF(A:A,A20,P:P),"")</f>
        <v>0.96826399760357529</v>
      </c>
      <c r="R20" s="3">
        <f t="shared" si="6"/>
        <v>0.3307961295517784</v>
      </c>
      <c r="S20" s="7">
        <f t="shared" si="7"/>
        <v>3.023009977036244</v>
      </c>
    </row>
    <row r="21" spans="1:19" x14ac:dyDescent="0.3">
      <c r="A21" s="1">
        <v>6</v>
      </c>
      <c r="B21" s="5">
        <v>0.59027777777777779</v>
      </c>
      <c r="C21" s="1" t="s">
        <v>19</v>
      </c>
      <c r="D21" s="1">
        <v>4</v>
      </c>
      <c r="E21" s="1">
        <v>7</v>
      </c>
      <c r="F21" s="1" t="s">
        <v>36</v>
      </c>
      <c r="G21" s="1">
        <v>64.59</v>
      </c>
      <c r="H21" s="1">
        <f>1+COUNTIFS(A:A,A21,G:G,"&gt;"&amp;G21)</f>
        <v>2</v>
      </c>
      <c r="I21" s="2">
        <f>AVERAGEIF(A:A,A21,G:G)</f>
        <v>51.601250000000007</v>
      </c>
      <c r="J21" s="2">
        <f t="shared" si="0"/>
        <v>12.988749999999996</v>
      </c>
      <c r="K21" s="2">
        <f t="shared" si="1"/>
        <v>102.98875</v>
      </c>
      <c r="L21" s="2">
        <f t="shared" si="2"/>
        <v>482.66604678909937</v>
      </c>
      <c r="M21" s="2">
        <f>SUMIF(A:A,A21,L:L)</f>
        <v>2308.673786523937</v>
      </c>
      <c r="N21" s="3">
        <f t="shared" si="3"/>
        <v>0.20906636944833476</v>
      </c>
      <c r="O21" s="6">
        <f t="shared" si="4"/>
        <v>4.7831700652702231</v>
      </c>
      <c r="P21" s="3">
        <f t="shared" si="5"/>
        <v>0.20906636944833476</v>
      </c>
      <c r="Q21" s="3">
        <f>IF(ISNUMBER(P21),SUMIF(A:A,A21,P:P),"")</f>
        <v>0.96826399760357529</v>
      </c>
      <c r="R21" s="3">
        <f t="shared" si="6"/>
        <v>0.21591876798659027</v>
      </c>
      <c r="S21" s="7">
        <f t="shared" si="7"/>
        <v>4.6313713686163007</v>
      </c>
    </row>
    <row r="22" spans="1:19" x14ac:dyDescent="0.3">
      <c r="A22" s="1">
        <v>6</v>
      </c>
      <c r="B22" s="5">
        <v>0.59027777777777779</v>
      </c>
      <c r="C22" s="1" t="s">
        <v>19</v>
      </c>
      <c r="D22" s="1">
        <v>4</v>
      </c>
      <c r="E22" s="1">
        <v>3</v>
      </c>
      <c r="F22" s="1" t="s">
        <v>32</v>
      </c>
      <c r="G22" s="1">
        <v>60.45</v>
      </c>
      <c r="H22" s="1">
        <f>1+COUNTIFS(A:A,A22,G:G,"&gt;"&amp;G22)</f>
        <v>3</v>
      </c>
      <c r="I22" s="2">
        <f>AVERAGEIF(A:A,A22,G:G)</f>
        <v>51.601250000000007</v>
      </c>
      <c r="J22" s="2">
        <f t="shared" ref="J22:J35" si="8">G22-I22</f>
        <v>8.8487499999999955</v>
      </c>
      <c r="K22" s="2">
        <f t="shared" ref="K22:K35" si="9">90+J22</f>
        <v>98.848749999999995</v>
      </c>
      <c r="L22" s="2">
        <f t="shared" ref="L22:L35" si="10">EXP(0.06*K22)</f>
        <v>376.50261772325939</v>
      </c>
      <c r="M22" s="2">
        <f>SUMIF(A:A,A22,L:L)</f>
        <v>2308.673786523937</v>
      </c>
      <c r="N22" s="3">
        <f t="shared" ref="N22:N35" si="11">L22/M22</f>
        <v>0.16308177444598698</v>
      </c>
      <c r="O22" s="6">
        <f t="shared" ref="O22:O35" si="12">1/N22</f>
        <v>6.1318930542493089</v>
      </c>
      <c r="P22" s="3">
        <f t="shared" ref="P22:P35" si="13">IF(O22&gt;21,"",N22)</f>
        <v>0.16308177444598698</v>
      </c>
      <c r="Q22" s="3">
        <f>IF(ISNUMBER(P22),SUMIF(A:A,A22,P:P),"")</f>
        <v>0.96826399760357529</v>
      </c>
      <c r="R22" s="3">
        <f t="shared" ref="R22:R35" si="14">IFERROR(P22*(1/Q22),"")</f>
        <v>0.16842697327341463</v>
      </c>
      <c r="S22" s="7">
        <f t="shared" ref="S22:S35" si="15">IFERROR(1/R22,"")</f>
        <v>5.9372912815850327</v>
      </c>
    </row>
    <row r="23" spans="1:19" x14ac:dyDescent="0.3">
      <c r="A23" s="1">
        <v>6</v>
      </c>
      <c r="B23" s="5">
        <v>0.59027777777777779</v>
      </c>
      <c r="C23" s="1" t="s">
        <v>19</v>
      </c>
      <c r="D23" s="1">
        <v>4</v>
      </c>
      <c r="E23" s="1">
        <v>9</v>
      </c>
      <c r="F23" s="1" t="s">
        <v>38</v>
      </c>
      <c r="G23" s="1">
        <v>50.53</v>
      </c>
      <c r="H23" s="1">
        <f>1+COUNTIFS(A:A,A23,G:G,"&gt;"&amp;G23)</f>
        <v>4</v>
      </c>
      <c r="I23" s="2">
        <f>AVERAGEIF(A:A,A23,G:G)</f>
        <v>51.601250000000007</v>
      </c>
      <c r="J23" s="2">
        <f t="shared" si="8"/>
        <v>-1.0712500000000063</v>
      </c>
      <c r="K23" s="2">
        <f t="shared" si="9"/>
        <v>88.928749999999994</v>
      </c>
      <c r="L23" s="2">
        <f t="shared" si="10"/>
        <v>207.6232210904362</v>
      </c>
      <c r="M23" s="2">
        <f>SUMIF(A:A,A23,L:L)</f>
        <v>2308.673786523937</v>
      </c>
      <c r="N23" s="3">
        <f t="shared" si="11"/>
        <v>8.9931813798191415E-2</v>
      </c>
      <c r="O23" s="6">
        <f t="shared" si="12"/>
        <v>11.119535543273015</v>
      </c>
      <c r="P23" s="3">
        <f t="shared" si="13"/>
        <v>8.9931813798191415E-2</v>
      </c>
      <c r="Q23" s="3">
        <f>IF(ISNUMBER(P23),SUMIF(A:A,A23,P:P),"")</f>
        <v>0.96826399760357529</v>
      </c>
      <c r="R23" s="3">
        <f t="shared" si="14"/>
        <v>9.287943579516536E-2</v>
      </c>
      <c r="S23" s="7">
        <f t="shared" si="15"/>
        <v>10.766645936624572</v>
      </c>
    </row>
    <row r="24" spans="1:19" x14ac:dyDescent="0.3">
      <c r="A24" s="1">
        <v>6</v>
      </c>
      <c r="B24" s="5">
        <v>0.59027777777777779</v>
      </c>
      <c r="C24" s="1" t="s">
        <v>19</v>
      </c>
      <c r="D24" s="1">
        <v>4</v>
      </c>
      <c r="E24" s="1">
        <v>4</v>
      </c>
      <c r="F24" s="1" t="s">
        <v>33</v>
      </c>
      <c r="G24" s="1">
        <v>46.09</v>
      </c>
      <c r="H24" s="1">
        <f>1+COUNTIFS(A:A,A24,G:G,"&gt;"&amp;G24)</f>
        <v>5</v>
      </c>
      <c r="I24" s="2">
        <f>AVERAGEIF(A:A,A24,G:G)</f>
        <v>51.601250000000007</v>
      </c>
      <c r="J24" s="2">
        <f t="shared" si="8"/>
        <v>-5.511250000000004</v>
      </c>
      <c r="K24" s="2">
        <f t="shared" si="9"/>
        <v>84.488749999999996</v>
      </c>
      <c r="L24" s="2">
        <f t="shared" si="10"/>
        <v>159.06692092608415</v>
      </c>
      <c r="M24" s="2">
        <f>SUMIF(A:A,A24,L:L)</f>
        <v>2308.673786523937</v>
      </c>
      <c r="N24" s="3">
        <f t="shared" si="11"/>
        <v>6.8899695511154838E-2</v>
      </c>
      <c r="O24" s="6">
        <f t="shared" si="12"/>
        <v>14.513852239566143</v>
      </c>
      <c r="P24" s="3">
        <f t="shared" si="13"/>
        <v>6.8899695511154838E-2</v>
      </c>
      <c r="Q24" s="3">
        <f>IF(ISNUMBER(P24),SUMIF(A:A,A24,P:P),"")</f>
        <v>0.96826399760357529</v>
      </c>
      <c r="R24" s="3">
        <f t="shared" si="14"/>
        <v>7.1157964854295458E-2</v>
      </c>
      <c r="S24" s="7">
        <f t="shared" si="15"/>
        <v>14.053240590109919</v>
      </c>
    </row>
    <row r="25" spans="1:19" x14ac:dyDescent="0.3">
      <c r="A25" s="1">
        <v>6</v>
      </c>
      <c r="B25" s="5">
        <v>0.59027777777777779</v>
      </c>
      <c r="C25" s="1" t="s">
        <v>19</v>
      </c>
      <c r="D25" s="1">
        <v>4</v>
      </c>
      <c r="E25" s="1">
        <v>8</v>
      </c>
      <c r="F25" s="1" t="s">
        <v>37</v>
      </c>
      <c r="G25" s="1">
        <v>45.86</v>
      </c>
      <c r="H25" s="1">
        <f>1+COUNTIFS(A:A,A25,G:G,"&gt;"&amp;G25)</f>
        <v>6</v>
      </c>
      <c r="I25" s="2">
        <f>AVERAGEIF(A:A,A25,G:G)</f>
        <v>51.601250000000007</v>
      </c>
      <c r="J25" s="2">
        <f t="shared" si="8"/>
        <v>-5.741250000000008</v>
      </c>
      <c r="K25" s="2">
        <f t="shared" si="9"/>
        <v>84.258749999999992</v>
      </c>
      <c r="L25" s="2">
        <f t="shared" si="10"/>
        <v>156.88687433600532</v>
      </c>
      <c r="M25" s="2">
        <f>SUMIF(A:A,A25,L:L)</f>
        <v>2308.673786523937</v>
      </c>
      <c r="N25" s="3">
        <f t="shared" si="11"/>
        <v>6.7955410267044533E-2</v>
      </c>
      <c r="O25" s="6">
        <f t="shared" si="12"/>
        <v>14.715531788717009</v>
      </c>
      <c r="P25" s="3">
        <f t="shared" si="13"/>
        <v>6.7955410267044533E-2</v>
      </c>
      <c r="Q25" s="3">
        <f>IF(ISNUMBER(P25),SUMIF(A:A,A25,P:P),"")</f>
        <v>0.96826399760357529</v>
      </c>
      <c r="R25" s="3">
        <f t="shared" si="14"/>
        <v>7.0182729539910768E-2</v>
      </c>
      <c r="S25" s="7">
        <f t="shared" si="15"/>
        <v>14.248519636605621</v>
      </c>
    </row>
    <row r="26" spans="1:19" x14ac:dyDescent="0.3">
      <c r="A26" s="1">
        <v>6</v>
      </c>
      <c r="B26" s="5">
        <v>0.59027777777777779</v>
      </c>
      <c r="C26" s="1" t="s">
        <v>19</v>
      </c>
      <c r="D26" s="1">
        <v>4</v>
      </c>
      <c r="E26" s="1">
        <v>5</v>
      </c>
      <c r="F26" s="1" t="s">
        <v>34</v>
      </c>
      <c r="G26" s="1">
        <v>40.42</v>
      </c>
      <c r="H26" s="1">
        <f>1+COUNTIFS(A:A,A26,G:G,"&gt;"&amp;G26)</f>
        <v>7</v>
      </c>
      <c r="I26" s="2">
        <f>AVERAGEIF(A:A,A26,G:G)</f>
        <v>51.601250000000007</v>
      </c>
      <c r="J26" s="2">
        <f t="shared" si="8"/>
        <v>-11.181250000000006</v>
      </c>
      <c r="K26" s="2">
        <f t="shared" si="9"/>
        <v>78.818749999999994</v>
      </c>
      <c r="L26" s="2">
        <f t="shared" si="10"/>
        <v>113.19647208991513</v>
      </c>
      <c r="M26" s="2">
        <f>SUMIF(A:A,A26,L:L)</f>
        <v>2308.673786523937</v>
      </c>
      <c r="N26" s="3">
        <f t="shared" si="11"/>
        <v>4.903095134126758E-2</v>
      </c>
      <c r="O26" s="6">
        <f t="shared" si="12"/>
        <v>20.395280381972441</v>
      </c>
      <c r="P26" s="3">
        <f t="shared" si="13"/>
        <v>4.903095134126758E-2</v>
      </c>
      <c r="Q26" s="3">
        <f>IF(ISNUMBER(P26),SUMIF(A:A,A26,P:P),"")</f>
        <v>0.96826399760357529</v>
      </c>
      <c r="R26" s="3">
        <f t="shared" si="14"/>
        <v>5.063799899884508E-2</v>
      </c>
      <c r="S26" s="7">
        <f t="shared" si="15"/>
        <v>19.748015714894411</v>
      </c>
    </row>
    <row r="27" spans="1:19" x14ac:dyDescent="0.3">
      <c r="A27" s="1">
        <v>6</v>
      </c>
      <c r="B27" s="5">
        <v>0.59027777777777779</v>
      </c>
      <c r="C27" s="1" t="s">
        <v>19</v>
      </c>
      <c r="D27" s="1">
        <v>4</v>
      </c>
      <c r="E27" s="1">
        <v>6</v>
      </c>
      <c r="F27" s="1" t="s">
        <v>35</v>
      </c>
      <c r="G27" s="1">
        <v>33.17</v>
      </c>
      <c r="H27" s="1">
        <f>1+COUNTIFS(A:A,A27,G:G,"&gt;"&amp;G27)</f>
        <v>8</v>
      </c>
      <c r="I27" s="2">
        <f>AVERAGEIF(A:A,A27,G:G)</f>
        <v>51.601250000000007</v>
      </c>
      <c r="J27" s="2">
        <f t="shared" si="8"/>
        <v>-18.431250000000006</v>
      </c>
      <c r="K27" s="2">
        <f t="shared" si="9"/>
        <v>71.568749999999994</v>
      </c>
      <c r="L27" s="2">
        <f t="shared" si="10"/>
        <v>73.268076821686918</v>
      </c>
      <c r="M27" s="2">
        <f>SUMIF(A:A,A27,L:L)</f>
        <v>2308.673786523937</v>
      </c>
      <c r="N27" s="3">
        <f t="shared" si="11"/>
        <v>3.1736002396424857E-2</v>
      </c>
      <c r="O27" s="6">
        <f t="shared" si="12"/>
        <v>31.509954767102379</v>
      </c>
      <c r="P27" s="3" t="str">
        <f t="shared" si="13"/>
        <v/>
      </c>
      <c r="Q27" s="3" t="str">
        <f>IF(ISNUMBER(P27),SUMIF(A:A,A27,P:P),"")</f>
        <v/>
      </c>
      <c r="R27" s="3" t="str">
        <f t="shared" si="14"/>
        <v/>
      </c>
      <c r="S27" s="7" t="str">
        <f t="shared" si="15"/>
        <v/>
      </c>
    </row>
    <row r="28" spans="1:19" x14ac:dyDescent="0.3">
      <c r="A28" s="1">
        <v>9</v>
      </c>
      <c r="B28" s="5">
        <v>0.61458333333333337</v>
      </c>
      <c r="C28" s="1" t="s">
        <v>19</v>
      </c>
      <c r="D28" s="1">
        <v>5</v>
      </c>
      <c r="E28" s="1">
        <v>5</v>
      </c>
      <c r="F28" s="1" t="s">
        <v>42</v>
      </c>
      <c r="G28" s="1">
        <v>79.42</v>
      </c>
      <c r="H28" s="1">
        <f>1+COUNTIFS(A:A,A28,G:G,"&gt;"&amp;G28)</f>
        <v>1</v>
      </c>
      <c r="I28" s="2">
        <f>AVERAGEIF(A:A,A28,G:G)</f>
        <v>48.983750000000001</v>
      </c>
      <c r="J28" s="2">
        <f t="shared" si="8"/>
        <v>30.436250000000001</v>
      </c>
      <c r="K28" s="2">
        <f t="shared" si="9"/>
        <v>120.43625</v>
      </c>
      <c r="L28" s="2">
        <f t="shared" si="10"/>
        <v>1374.953236906789</v>
      </c>
      <c r="M28" s="2">
        <f>SUMIF(A:A,A28,L:L)</f>
        <v>2785.8355041488276</v>
      </c>
      <c r="N28" s="3">
        <f t="shared" si="11"/>
        <v>0.49355148028630152</v>
      </c>
      <c r="O28" s="6">
        <f t="shared" si="12"/>
        <v>2.0261310925861586</v>
      </c>
      <c r="P28" s="3">
        <f t="shared" si="13"/>
        <v>0.49355148028630152</v>
      </c>
      <c r="Q28" s="3">
        <f>IF(ISNUMBER(P28),SUMIF(A:A,A28,P:P),"")</f>
        <v>0.90283607299545254</v>
      </c>
      <c r="R28" s="3">
        <f t="shared" si="14"/>
        <v>0.54666787808863659</v>
      </c>
      <c r="S28" s="7">
        <f t="shared" si="15"/>
        <v>1.8292642390044733</v>
      </c>
    </row>
    <row r="29" spans="1:19" x14ac:dyDescent="0.3">
      <c r="A29" s="1">
        <v>9</v>
      </c>
      <c r="B29" s="5">
        <v>0.61458333333333337</v>
      </c>
      <c r="C29" s="1" t="s">
        <v>19</v>
      </c>
      <c r="D29" s="1">
        <v>5</v>
      </c>
      <c r="E29" s="1">
        <v>2</v>
      </c>
      <c r="F29" s="1" t="s">
        <v>40</v>
      </c>
      <c r="G29" s="1">
        <v>58.26</v>
      </c>
      <c r="H29" s="1">
        <f>1+COUNTIFS(A:A,A29,G:G,"&gt;"&amp;G29)</f>
        <v>2</v>
      </c>
      <c r="I29" s="2">
        <f>AVERAGEIF(A:A,A29,G:G)</f>
        <v>48.983750000000001</v>
      </c>
      <c r="J29" s="2">
        <f t="shared" si="8"/>
        <v>9.2762499999999974</v>
      </c>
      <c r="K29" s="2">
        <f t="shared" si="9"/>
        <v>99.276250000000005</v>
      </c>
      <c r="L29" s="2">
        <f t="shared" si="10"/>
        <v>386.28483042346949</v>
      </c>
      <c r="M29" s="2">
        <f>SUMIF(A:A,A29,L:L)</f>
        <v>2785.8355041488276</v>
      </c>
      <c r="N29" s="3">
        <f t="shared" si="11"/>
        <v>0.13866031567484574</v>
      </c>
      <c r="O29" s="6">
        <f t="shared" si="12"/>
        <v>7.2118687681699054</v>
      </c>
      <c r="P29" s="3">
        <f t="shared" si="13"/>
        <v>0.13866031567484574</v>
      </c>
      <c r="Q29" s="3">
        <f>IF(ISNUMBER(P29),SUMIF(A:A,A29,P:P),"")</f>
        <v>0.90283607299545254</v>
      </c>
      <c r="R29" s="3">
        <f t="shared" si="14"/>
        <v>0.15358304771185649</v>
      </c>
      <c r="S29" s="7">
        <f t="shared" si="15"/>
        <v>6.5111352776130698</v>
      </c>
    </row>
    <row r="30" spans="1:19" x14ac:dyDescent="0.3">
      <c r="A30" s="1">
        <v>9</v>
      </c>
      <c r="B30" s="5">
        <v>0.61458333333333337</v>
      </c>
      <c r="C30" s="1" t="s">
        <v>19</v>
      </c>
      <c r="D30" s="1">
        <v>5</v>
      </c>
      <c r="E30" s="1">
        <v>4</v>
      </c>
      <c r="F30" s="1" t="s">
        <v>41</v>
      </c>
      <c r="G30" s="1">
        <v>54.41</v>
      </c>
      <c r="H30" s="1">
        <f>1+COUNTIFS(A:A,A30,G:G,"&gt;"&amp;G30)</f>
        <v>3</v>
      </c>
      <c r="I30" s="2">
        <f>AVERAGEIF(A:A,A30,G:G)</f>
        <v>48.983750000000001</v>
      </c>
      <c r="J30" s="2">
        <f t="shared" si="8"/>
        <v>5.426249999999996</v>
      </c>
      <c r="K30" s="2">
        <f t="shared" si="9"/>
        <v>95.426249999999996</v>
      </c>
      <c r="L30" s="2">
        <f t="shared" si="10"/>
        <v>306.60951503783872</v>
      </c>
      <c r="M30" s="2">
        <f>SUMIF(A:A,A30,L:L)</f>
        <v>2785.8355041488276</v>
      </c>
      <c r="N30" s="3">
        <f t="shared" si="11"/>
        <v>0.11006016492403017</v>
      </c>
      <c r="O30" s="6">
        <f t="shared" si="12"/>
        <v>9.0859395012742095</v>
      </c>
      <c r="P30" s="3">
        <f t="shared" si="13"/>
        <v>0.11006016492403017</v>
      </c>
      <c r="Q30" s="3">
        <f>IF(ISNUMBER(P30),SUMIF(A:A,A30,P:P),"")</f>
        <v>0.90283607299545254</v>
      </c>
      <c r="R30" s="3">
        <f t="shared" si="14"/>
        <v>0.12190492628287408</v>
      </c>
      <c r="S30" s="7">
        <f t="shared" si="15"/>
        <v>8.2031139388046679</v>
      </c>
    </row>
    <row r="31" spans="1:19" x14ac:dyDescent="0.3">
      <c r="A31" s="1">
        <v>9</v>
      </c>
      <c r="B31" s="5">
        <v>0.61458333333333337</v>
      </c>
      <c r="C31" s="1" t="s">
        <v>19</v>
      </c>
      <c r="D31" s="1">
        <v>5</v>
      </c>
      <c r="E31" s="1">
        <v>1</v>
      </c>
      <c r="F31" s="1" t="s">
        <v>39</v>
      </c>
      <c r="G31" s="1">
        <v>51.55</v>
      </c>
      <c r="H31" s="1">
        <f>1+COUNTIFS(A:A,A31,G:G,"&gt;"&amp;G31)</f>
        <v>4</v>
      </c>
      <c r="I31" s="2">
        <f>AVERAGEIF(A:A,A31,G:G)</f>
        <v>48.983750000000001</v>
      </c>
      <c r="J31" s="2">
        <f t="shared" si="8"/>
        <v>2.5662499999999966</v>
      </c>
      <c r="K31" s="2">
        <f t="shared" si="9"/>
        <v>92.566249999999997</v>
      </c>
      <c r="L31" s="2">
        <f t="shared" si="10"/>
        <v>258.26211014299713</v>
      </c>
      <c r="M31" s="2">
        <f>SUMIF(A:A,A31,L:L)</f>
        <v>2785.8355041488276</v>
      </c>
      <c r="N31" s="3">
        <f t="shared" si="11"/>
        <v>9.2705441422646181E-2</v>
      </c>
      <c r="O31" s="6">
        <f t="shared" si="12"/>
        <v>10.786853335188574</v>
      </c>
      <c r="P31" s="3">
        <f t="shared" si="13"/>
        <v>9.2705441422646181E-2</v>
      </c>
      <c r="Q31" s="3">
        <f>IF(ISNUMBER(P31),SUMIF(A:A,A31,P:P),"")</f>
        <v>0.90283607299545254</v>
      </c>
      <c r="R31" s="3">
        <f t="shared" si="14"/>
        <v>0.10268247381284368</v>
      </c>
      <c r="S31" s="7">
        <f t="shared" si="15"/>
        <v>9.7387603051195537</v>
      </c>
    </row>
    <row r="32" spans="1:19" x14ac:dyDescent="0.3">
      <c r="A32" s="1">
        <v>9</v>
      </c>
      <c r="B32" s="5">
        <v>0.61458333333333337</v>
      </c>
      <c r="C32" s="1" t="s">
        <v>19</v>
      </c>
      <c r="D32" s="1">
        <v>5</v>
      </c>
      <c r="E32" s="1">
        <v>7</v>
      </c>
      <c r="F32" s="1" t="s">
        <v>44</v>
      </c>
      <c r="G32" s="1">
        <v>46.35</v>
      </c>
      <c r="H32" s="1">
        <f>1+COUNTIFS(A:A,A32,G:G,"&gt;"&amp;G32)</f>
        <v>5</v>
      </c>
      <c r="I32" s="2">
        <f>AVERAGEIF(A:A,A32,G:G)</f>
        <v>48.983750000000001</v>
      </c>
      <c r="J32" s="2">
        <f t="shared" si="8"/>
        <v>-2.6337499999999991</v>
      </c>
      <c r="K32" s="2">
        <f t="shared" si="9"/>
        <v>87.366250000000008</v>
      </c>
      <c r="L32" s="2">
        <f t="shared" si="10"/>
        <v>189.04309406593995</v>
      </c>
      <c r="M32" s="2">
        <f>SUMIF(A:A,A32,L:L)</f>
        <v>2785.8355041488276</v>
      </c>
      <c r="N32" s="3">
        <f t="shared" si="11"/>
        <v>6.7858670687628908E-2</v>
      </c>
      <c r="O32" s="6">
        <f t="shared" si="12"/>
        <v>14.73651030688856</v>
      </c>
      <c r="P32" s="3">
        <f t="shared" si="13"/>
        <v>6.7858670687628908E-2</v>
      </c>
      <c r="Q32" s="3">
        <f>IF(ISNUMBER(P32),SUMIF(A:A,A32,P:P),"")</f>
        <v>0.90283607299545254</v>
      </c>
      <c r="R32" s="3">
        <f t="shared" si="14"/>
        <v>7.5161674103789045E-2</v>
      </c>
      <c r="S32" s="7">
        <f t="shared" si="15"/>
        <v>13.30465309512828</v>
      </c>
    </row>
    <row r="33" spans="1:19" x14ac:dyDescent="0.3">
      <c r="A33" s="1">
        <v>9</v>
      </c>
      <c r="B33" s="5">
        <v>0.61458333333333337</v>
      </c>
      <c r="C33" s="1" t="s">
        <v>19</v>
      </c>
      <c r="D33" s="1">
        <v>5</v>
      </c>
      <c r="E33" s="1">
        <v>9</v>
      </c>
      <c r="F33" s="1" t="s">
        <v>46</v>
      </c>
      <c r="G33" s="1">
        <v>35.520000000000003</v>
      </c>
      <c r="H33" s="1">
        <f>1+COUNTIFS(A:A,A33,G:G,"&gt;"&amp;G33)</f>
        <v>6</v>
      </c>
      <c r="I33" s="2">
        <f>AVERAGEIF(A:A,A33,G:G)</f>
        <v>48.983750000000001</v>
      </c>
      <c r="J33" s="2">
        <f t="shared" si="8"/>
        <v>-13.463749999999997</v>
      </c>
      <c r="K33" s="2">
        <f t="shared" si="9"/>
        <v>76.536249999999995</v>
      </c>
      <c r="L33" s="2">
        <f t="shared" si="10"/>
        <v>98.708888686650539</v>
      </c>
      <c r="M33" s="2">
        <f>SUMIF(A:A,A33,L:L)</f>
        <v>2785.8355041488276</v>
      </c>
      <c r="N33" s="3">
        <f t="shared" si="11"/>
        <v>3.5432418224136904E-2</v>
      </c>
      <c r="O33" s="6">
        <f t="shared" si="12"/>
        <v>28.222742057125256</v>
      </c>
      <c r="P33" s="3" t="str">
        <f t="shared" si="13"/>
        <v/>
      </c>
      <c r="Q33" s="3" t="str">
        <f>IF(ISNUMBER(P33),SUMIF(A:A,A33,P:P),"")</f>
        <v/>
      </c>
      <c r="R33" s="3" t="str">
        <f t="shared" si="14"/>
        <v/>
      </c>
      <c r="S33" s="7" t="str">
        <f t="shared" si="15"/>
        <v/>
      </c>
    </row>
    <row r="34" spans="1:19" x14ac:dyDescent="0.3">
      <c r="A34" s="1">
        <v>9</v>
      </c>
      <c r="B34" s="5">
        <v>0.61458333333333337</v>
      </c>
      <c r="C34" s="1" t="s">
        <v>19</v>
      </c>
      <c r="D34" s="1">
        <v>5</v>
      </c>
      <c r="E34" s="1">
        <v>6</v>
      </c>
      <c r="F34" s="1" t="s">
        <v>43</v>
      </c>
      <c r="G34" s="1">
        <v>34.340000000000003</v>
      </c>
      <c r="H34" s="1">
        <f>1+COUNTIFS(A:A,A34,G:G,"&gt;"&amp;G34)</f>
        <v>7</v>
      </c>
      <c r="I34" s="2">
        <f>AVERAGEIF(A:A,A34,G:G)</f>
        <v>48.983750000000001</v>
      </c>
      <c r="J34" s="2">
        <f t="shared" si="8"/>
        <v>-14.643749999999997</v>
      </c>
      <c r="K34" s="2">
        <f t="shared" si="9"/>
        <v>75.356250000000003</v>
      </c>
      <c r="L34" s="2">
        <f t="shared" si="10"/>
        <v>91.961958778518579</v>
      </c>
      <c r="M34" s="2">
        <f>SUMIF(A:A,A34,L:L)</f>
        <v>2785.8355041488276</v>
      </c>
      <c r="N34" s="3">
        <f t="shared" si="11"/>
        <v>3.3010548771298054E-2</v>
      </c>
      <c r="O34" s="6">
        <f t="shared" si="12"/>
        <v>30.293346739799674</v>
      </c>
      <c r="P34" s="3" t="str">
        <f t="shared" si="13"/>
        <v/>
      </c>
      <c r="Q34" s="3" t="str">
        <f>IF(ISNUMBER(P34),SUMIF(A:A,A34,P:P),"")</f>
        <v/>
      </c>
      <c r="R34" s="3" t="str">
        <f t="shared" si="14"/>
        <v/>
      </c>
      <c r="S34" s="7" t="str">
        <f t="shared" si="15"/>
        <v/>
      </c>
    </row>
    <row r="35" spans="1:19" x14ac:dyDescent="0.3">
      <c r="A35" s="1">
        <v>9</v>
      </c>
      <c r="B35" s="5">
        <v>0.61458333333333337</v>
      </c>
      <c r="C35" s="1" t="s">
        <v>19</v>
      </c>
      <c r="D35" s="1">
        <v>5</v>
      </c>
      <c r="E35" s="1">
        <v>8</v>
      </c>
      <c r="F35" s="1" t="s">
        <v>45</v>
      </c>
      <c r="G35" s="1">
        <v>32.020000000000003</v>
      </c>
      <c r="H35" s="1">
        <f>1+COUNTIFS(A:A,A35,G:G,"&gt;"&amp;G35)</f>
        <v>8</v>
      </c>
      <c r="I35" s="2">
        <f>AVERAGEIF(A:A,A35,G:G)</f>
        <v>48.983750000000001</v>
      </c>
      <c r="J35" s="2">
        <f t="shared" si="8"/>
        <v>-16.963749999999997</v>
      </c>
      <c r="K35" s="2">
        <f t="shared" si="9"/>
        <v>73.036249999999995</v>
      </c>
      <c r="L35" s="2">
        <f t="shared" si="10"/>
        <v>80.011870106623761</v>
      </c>
      <c r="M35" s="2">
        <f>SUMIF(A:A,A35,L:L)</f>
        <v>2785.8355041488276</v>
      </c>
      <c r="N35" s="3">
        <f t="shared" si="11"/>
        <v>2.8720960009112329E-2</v>
      </c>
      <c r="O35" s="6">
        <f t="shared" si="12"/>
        <v>34.817777667693868</v>
      </c>
      <c r="P35" s="3" t="str">
        <f t="shared" si="13"/>
        <v/>
      </c>
      <c r="Q35" s="3" t="str">
        <f>IF(ISNUMBER(P35),SUMIF(A:A,A35,P:P),"")</f>
        <v/>
      </c>
      <c r="R35" s="3" t="str">
        <f t="shared" si="14"/>
        <v/>
      </c>
      <c r="S35" s="7" t="str">
        <f t="shared" si="15"/>
        <v/>
      </c>
    </row>
    <row r="36" spans="1:19" x14ac:dyDescent="0.3">
      <c r="A36" s="1">
        <v>14</v>
      </c>
      <c r="B36" s="5">
        <v>0.63888888888888895</v>
      </c>
      <c r="C36" s="1" t="s">
        <v>19</v>
      </c>
      <c r="D36" s="1">
        <v>6</v>
      </c>
      <c r="E36" s="1">
        <v>12</v>
      </c>
      <c r="F36" s="1" t="s">
        <v>51</v>
      </c>
      <c r="G36" s="1">
        <v>59.31</v>
      </c>
      <c r="H36" s="1">
        <f>1+COUNTIFS(A:A,A36,G:G,"&gt;"&amp;G36)</f>
        <v>1</v>
      </c>
      <c r="I36" s="2">
        <f>AVERAGEIF(A:A,A36,G:G)</f>
        <v>47.901666666666664</v>
      </c>
      <c r="J36" s="2">
        <f t="shared" ref="J36:J41" si="16">G36-I36</f>
        <v>11.408333333333339</v>
      </c>
      <c r="K36" s="2">
        <f t="shared" ref="K36:K41" si="17">90+J36</f>
        <v>101.40833333333333</v>
      </c>
      <c r="L36" s="2">
        <f t="shared" ref="L36:L41" si="18">EXP(0.06*K36)</f>
        <v>439.00025766007514</v>
      </c>
      <c r="M36" s="2">
        <f>SUMIF(A:A,A36,L:L)</f>
        <v>1537.9447285268932</v>
      </c>
      <c r="N36" s="3">
        <f t="shared" ref="N36:N41" si="19">L36/M36</f>
        <v>0.28544605636157527</v>
      </c>
      <c r="O36" s="6">
        <f t="shared" ref="O36:O41" si="20">1/N36</f>
        <v>3.5032888971963843</v>
      </c>
      <c r="P36" s="3">
        <f t="shared" ref="P36:P41" si="21">IF(O36&gt;21,"",N36)</f>
        <v>0.28544605636157527</v>
      </c>
      <c r="Q36" s="3">
        <f>IF(ISNUMBER(P36),SUMIF(A:A,A36,P:P),"")</f>
        <v>0.99999999999999989</v>
      </c>
      <c r="R36" s="3">
        <f t="shared" ref="R36:R41" si="22">IFERROR(P36*(1/Q36),"")</f>
        <v>0.28544605636157527</v>
      </c>
      <c r="S36" s="7">
        <f t="shared" ref="S36:S41" si="23">IFERROR(1/R36,"")</f>
        <v>3.5032888971963843</v>
      </c>
    </row>
    <row r="37" spans="1:19" x14ac:dyDescent="0.3">
      <c r="A37" s="1">
        <v>14</v>
      </c>
      <c r="B37" s="5">
        <v>0.63888888888888895</v>
      </c>
      <c r="C37" s="1" t="s">
        <v>19</v>
      </c>
      <c r="D37" s="1">
        <v>6</v>
      </c>
      <c r="E37" s="1">
        <v>2</v>
      </c>
      <c r="F37" s="1" t="s">
        <v>47</v>
      </c>
      <c r="G37" s="1">
        <v>56.71</v>
      </c>
      <c r="H37" s="1">
        <f>1+COUNTIFS(A:A,A37,G:G,"&gt;"&amp;G37)</f>
        <v>2</v>
      </c>
      <c r="I37" s="2">
        <f>AVERAGEIF(A:A,A37,G:G)</f>
        <v>47.901666666666664</v>
      </c>
      <c r="J37" s="2">
        <f t="shared" si="16"/>
        <v>8.8083333333333371</v>
      </c>
      <c r="K37" s="2">
        <f t="shared" si="17"/>
        <v>98.808333333333337</v>
      </c>
      <c r="L37" s="2">
        <f t="shared" si="18"/>
        <v>375.59070501632249</v>
      </c>
      <c r="M37" s="2">
        <f>SUMIF(A:A,A37,L:L)</f>
        <v>1537.9447285268932</v>
      </c>
      <c r="N37" s="3">
        <f t="shared" si="19"/>
        <v>0.24421599687530951</v>
      </c>
      <c r="O37" s="6">
        <f t="shared" si="20"/>
        <v>4.0947358600369439</v>
      </c>
      <c r="P37" s="3">
        <f t="shared" si="21"/>
        <v>0.24421599687530951</v>
      </c>
      <c r="Q37" s="3">
        <f>IF(ISNUMBER(P37),SUMIF(A:A,A37,P:P),"")</f>
        <v>0.99999999999999989</v>
      </c>
      <c r="R37" s="3">
        <f t="shared" si="22"/>
        <v>0.24421599687530951</v>
      </c>
      <c r="S37" s="7">
        <f t="shared" si="23"/>
        <v>4.0947358600369439</v>
      </c>
    </row>
    <row r="38" spans="1:19" x14ac:dyDescent="0.3">
      <c r="A38" s="1">
        <v>14</v>
      </c>
      <c r="B38" s="5">
        <v>0.63888888888888895</v>
      </c>
      <c r="C38" s="1" t="s">
        <v>19</v>
      </c>
      <c r="D38" s="1">
        <v>6</v>
      </c>
      <c r="E38" s="1">
        <v>5</v>
      </c>
      <c r="F38" s="1" t="s">
        <v>48</v>
      </c>
      <c r="G38" s="1">
        <v>54.79</v>
      </c>
      <c r="H38" s="1">
        <f>1+COUNTIFS(A:A,A38,G:G,"&gt;"&amp;G38)</f>
        <v>3</v>
      </c>
      <c r="I38" s="2">
        <f>AVERAGEIF(A:A,A38,G:G)</f>
        <v>47.901666666666664</v>
      </c>
      <c r="J38" s="2">
        <f t="shared" si="16"/>
        <v>6.8883333333333354</v>
      </c>
      <c r="K38" s="2">
        <f t="shared" si="17"/>
        <v>96.888333333333335</v>
      </c>
      <c r="L38" s="2">
        <f t="shared" si="18"/>
        <v>334.72188734529453</v>
      </c>
      <c r="M38" s="2">
        <f>SUMIF(A:A,A38,L:L)</f>
        <v>1537.9447285268932</v>
      </c>
      <c r="N38" s="3">
        <f t="shared" si="19"/>
        <v>0.21764233859425167</v>
      </c>
      <c r="O38" s="6">
        <f t="shared" si="20"/>
        <v>4.5946942422094148</v>
      </c>
      <c r="P38" s="3">
        <f t="shared" si="21"/>
        <v>0.21764233859425167</v>
      </c>
      <c r="Q38" s="3">
        <f>IF(ISNUMBER(P38),SUMIF(A:A,A38,P:P),"")</f>
        <v>0.99999999999999989</v>
      </c>
      <c r="R38" s="3">
        <f t="shared" si="22"/>
        <v>0.21764233859425167</v>
      </c>
      <c r="S38" s="7">
        <f t="shared" si="23"/>
        <v>4.5946942422094148</v>
      </c>
    </row>
    <row r="39" spans="1:19" x14ac:dyDescent="0.3">
      <c r="A39" s="1">
        <v>14</v>
      </c>
      <c r="B39" s="5">
        <v>0.63888888888888895</v>
      </c>
      <c r="C39" s="1" t="s">
        <v>19</v>
      </c>
      <c r="D39" s="1">
        <v>6</v>
      </c>
      <c r="E39" s="1">
        <v>9</v>
      </c>
      <c r="F39" s="1" t="s">
        <v>50</v>
      </c>
      <c r="G39" s="1">
        <v>40.97</v>
      </c>
      <c r="H39" s="1">
        <f>1+COUNTIFS(A:A,A39,G:G,"&gt;"&amp;G39)</f>
        <v>4</v>
      </c>
      <c r="I39" s="2">
        <f>AVERAGEIF(A:A,A39,G:G)</f>
        <v>47.901666666666664</v>
      </c>
      <c r="J39" s="2">
        <f t="shared" si="16"/>
        <v>-6.9316666666666649</v>
      </c>
      <c r="K39" s="2">
        <f t="shared" si="17"/>
        <v>83.068333333333328</v>
      </c>
      <c r="L39" s="2">
        <f t="shared" si="18"/>
        <v>146.07205100332175</v>
      </c>
      <c r="M39" s="2">
        <f>SUMIF(A:A,A39,L:L)</f>
        <v>1537.9447285268932</v>
      </c>
      <c r="N39" s="3">
        <f t="shared" si="19"/>
        <v>9.4978739023498959E-2</v>
      </c>
      <c r="O39" s="6">
        <f t="shared" si="20"/>
        <v>10.528672103686144</v>
      </c>
      <c r="P39" s="3">
        <f t="shared" si="21"/>
        <v>9.4978739023498959E-2</v>
      </c>
      <c r="Q39" s="3">
        <f>IF(ISNUMBER(P39),SUMIF(A:A,A39,P:P),"")</f>
        <v>0.99999999999999989</v>
      </c>
      <c r="R39" s="3">
        <f t="shared" si="22"/>
        <v>9.4978739023498959E-2</v>
      </c>
      <c r="S39" s="7">
        <f t="shared" si="23"/>
        <v>10.528672103686144</v>
      </c>
    </row>
    <row r="40" spans="1:19" x14ac:dyDescent="0.3">
      <c r="A40" s="1">
        <v>14</v>
      </c>
      <c r="B40" s="5">
        <v>0.63888888888888895</v>
      </c>
      <c r="C40" s="1" t="s">
        <v>19</v>
      </c>
      <c r="D40" s="1">
        <v>6</v>
      </c>
      <c r="E40" s="1">
        <v>13</v>
      </c>
      <c r="F40" s="1" t="s">
        <v>52</v>
      </c>
      <c r="G40" s="1">
        <v>39.17</v>
      </c>
      <c r="H40" s="1">
        <f>1+COUNTIFS(A:A,A40,G:G,"&gt;"&amp;G40)</f>
        <v>5</v>
      </c>
      <c r="I40" s="2">
        <f>AVERAGEIF(A:A,A40,G:G)</f>
        <v>47.901666666666664</v>
      </c>
      <c r="J40" s="2">
        <f t="shared" si="16"/>
        <v>-8.731666666666662</v>
      </c>
      <c r="K40" s="2">
        <f t="shared" si="17"/>
        <v>81.268333333333345</v>
      </c>
      <c r="L40" s="2">
        <f t="shared" si="18"/>
        <v>131.11830404777564</v>
      </c>
      <c r="M40" s="2">
        <f>SUMIF(A:A,A40,L:L)</f>
        <v>1537.9447285268932</v>
      </c>
      <c r="N40" s="3">
        <f t="shared" si="19"/>
        <v>8.5255537221656949E-2</v>
      </c>
      <c r="O40" s="6">
        <f t="shared" si="20"/>
        <v>11.729443419024941</v>
      </c>
      <c r="P40" s="3">
        <f t="shared" si="21"/>
        <v>8.5255537221656949E-2</v>
      </c>
      <c r="Q40" s="3">
        <f>IF(ISNUMBER(P40),SUMIF(A:A,A40,P:P),"")</f>
        <v>0.99999999999999989</v>
      </c>
      <c r="R40" s="3">
        <f t="shared" si="22"/>
        <v>8.5255537221656949E-2</v>
      </c>
      <c r="S40" s="7">
        <f t="shared" si="23"/>
        <v>11.729443419024941</v>
      </c>
    </row>
    <row r="41" spans="1:19" x14ac:dyDescent="0.3">
      <c r="A41" s="1">
        <v>14</v>
      </c>
      <c r="B41" s="5">
        <v>0.63888888888888895</v>
      </c>
      <c r="C41" s="1" t="s">
        <v>19</v>
      </c>
      <c r="D41" s="1">
        <v>6</v>
      </c>
      <c r="E41" s="1">
        <v>7</v>
      </c>
      <c r="F41" s="1" t="s">
        <v>49</v>
      </c>
      <c r="G41" s="1">
        <v>36.46</v>
      </c>
      <c r="H41" s="1">
        <f>1+COUNTIFS(A:A,A41,G:G,"&gt;"&amp;G41)</f>
        <v>6</v>
      </c>
      <c r="I41" s="2">
        <f>AVERAGEIF(A:A,A41,G:G)</f>
        <v>47.901666666666664</v>
      </c>
      <c r="J41" s="2">
        <f t="shared" si="16"/>
        <v>-11.441666666666663</v>
      </c>
      <c r="K41" s="2">
        <f t="shared" si="17"/>
        <v>78.558333333333337</v>
      </c>
      <c r="L41" s="2">
        <f t="shared" si="18"/>
        <v>111.4415234541036</v>
      </c>
      <c r="M41" s="2">
        <f>SUMIF(A:A,A41,L:L)</f>
        <v>1537.9447285268932</v>
      </c>
      <c r="N41" s="3">
        <f t="shared" si="19"/>
        <v>7.2461331923707614E-2</v>
      </c>
      <c r="O41" s="6">
        <f t="shared" si="20"/>
        <v>13.800463964047339</v>
      </c>
      <c r="P41" s="3">
        <f t="shared" si="21"/>
        <v>7.2461331923707614E-2</v>
      </c>
      <c r="Q41" s="3">
        <f>IF(ISNUMBER(P41),SUMIF(A:A,A41,P:P),"")</f>
        <v>0.99999999999999989</v>
      </c>
      <c r="R41" s="3">
        <f t="shared" si="22"/>
        <v>7.2461331923707614E-2</v>
      </c>
      <c r="S41" s="7">
        <f t="shared" si="23"/>
        <v>13.800463964047339</v>
      </c>
    </row>
    <row r="42" spans="1:19" x14ac:dyDescent="0.3">
      <c r="A42" s="1">
        <v>19</v>
      </c>
      <c r="B42" s="5">
        <v>0.66319444444444442</v>
      </c>
      <c r="C42" s="1" t="s">
        <v>19</v>
      </c>
      <c r="D42" s="1">
        <v>7</v>
      </c>
      <c r="E42" s="1">
        <v>4</v>
      </c>
      <c r="F42" s="1" t="s">
        <v>55</v>
      </c>
      <c r="G42" s="1">
        <v>83.51</v>
      </c>
      <c r="H42" s="1">
        <f>1+COUNTIFS(A:A,A42,G:G,"&gt;"&amp;G42)</f>
        <v>1</v>
      </c>
      <c r="I42" s="2">
        <f>AVERAGEIF(A:A,A42,G:G)</f>
        <v>47.054615384615389</v>
      </c>
      <c r="J42" s="2">
        <f t="shared" ref="J42:J54" si="24">G42-I42</f>
        <v>36.455384615384617</v>
      </c>
      <c r="K42" s="2">
        <f t="shared" ref="K42:K54" si="25">90+J42</f>
        <v>126.45538461538462</v>
      </c>
      <c r="L42" s="2">
        <f t="shared" ref="L42:L54" si="26">EXP(0.06*K42)</f>
        <v>1973.0248025425044</v>
      </c>
      <c r="M42" s="2">
        <f>SUMIF(A:A,A42,L:L)</f>
        <v>4867.6130002371447</v>
      </c>
      <c r="N42" s="3">
        <f t="shared" ref="N42:N54" si="27">L42/M42</f>
        <v>0.4053372366386524</v>
      </c>
      <c r="O42" s="6">
        <f t="shared" ref="O42:O54" si="28">1/N42</f>
        <v>2.4670815054958148</v>
      </c>
      <c r="P42" s="3">
        <f t="shared" ref="P42:P54" si="29">IF(O42&gt;21,"",N42)</f>
        <v>0.4053372366386524</v>
      </c>
      <c r="Q42" s="3">
        <f>IF(ISNUMBER(P42),SUMIF(A:A,A42,P:P),"")</f>
        <v>0.83339171516318011</v>
      </c>
      <c r="R42" s="3">
        <f t="shared" ref="R42:R54" si="30">IFERROR(P42*(1/Q42),"")</f>
        <v>0.48637060971896795</v>
      </c>
      <c r="S42" s="7">
        <f t="shared" ref="S42:S54" si="31">IFERROR(1/R42,"")</f>
        <v>2.0560452873125179</v>
      </c>
    </row>
    <row r="43" spans="1:19" x14ac:dyDescent="0.3">
      <c r="A43" s="1">
        <v>19</v>
      </c>
      <c r="B43" s="5">
        <v>0.66319444444444442</v>
      </c>
      <c r="C43" s="1" t="s">
        <v>19</v>
      </c>
      <c r="D43" s="1">
        <v>7</v>
      </c>
      <c r="E43" s="1">
        <v>5</v>
      </c>
      <c r="F43" s="1" t="s">
        <v>56</v>
      </c>
      <c r="G43" s="1">
        <v>65.599999999999994</v>
      </c>
      <c r="H43" s="1">
        <f>1+COUNTIFS(A:A,A43,G:G,"&gt;"&amp;G43)</f>
        <v>2</v>
      </c>
      <c r="I43" s="2">
        <f>AVERAGEIF(A:A,A43,G:G)</f>
        <v>47.054615384615389</v>
      </c>
      <c r="J43" s="2">
        <f t="shared" si="24"/>
        <v>18.545384615384606</v>
      </c>
      <c r="K43" s="2">
        <f t="shared" si="25"/>
        <v>108.54538461538461</v>
      </c>
      <c r="L43" s="2">
        <f t="shared" si="26"/>
        <v>673.65834571374569</v>
      </c>
      <c r="M43" s="2">
        <f>SUMIF(A:A,A43,L:L)</f>
        <v>4867.6130002371447</v>
      </c>
      <c r="N43" s="3">
        <f t="shared" si="27"/>
        <v>0.13839603634901251</v>
      </c>
      <c r="O43" s="6">
        <f t="shared" si="28"/>
        <v>7.2256404618276857</v>
      </c>
      <c r="P43" s="3">
        <f t="shared" si="29"/>
        <v>0.13839603634901251</v>
      </c>
      <c r="Q43" s="3">
        <f>IF(ISNUMBER(P43),SUMIF(A:A,A43,P:P),"")</f>
        <v>0.83339171516318011</v>
      </c>
      <c r="R43" s="3">
        <f t="shared" si="30"/>
        <v>0.1660636095019426</v>
      </c>
      <c r="S43" s="7">
        <f t="shared" si="31"/>
        <v>6.021788897635048</v>
      </c>
    </row>
    <row r="44" spans="1:19" x14ac:dyDescent="0.3">
      <c r="A44" s="1">
        <v>19</v>
      </c>
      <c r="B44" s="5">
        <v>0.66319444444444442</v>
      </c>
      <c r="C44" s="1" t="s">
        <v>19</v>
      </c>
      <c r="D44" s="1">
        <v>7</v>
      </c>
      <c r="E44" s="1">
        <v>2</v>
      </c>
      <c r="F44" s="1" t="s">
        <v>53</v>
      </c>
      <c r="G44" s="1">
        <v>57.67</v>
      </c>
      <c r="H44" s="1">
        <f>1+COUNTIFS(A:A,A44,G:G,"&gt;"&amp;G44)</f>
        <v>3</v>
      </c>
      <c r="I44" s="2">
        <f>AVERAGEIF(A:A,A44,G:G)</f>
        <v>47.054615384615389</v>
      </c>
      <c r="J44" s="2">
        <f t="shared" si="24"/>
        <v>10.615384615384613</v>
      </c>
      <c r="K44" s="2">
        <f t="shared" si="25"/>
        <v>100.61538461538461</v>
      </c>
      <c r="L44" s="2">
        <f t="shared" si="26"/>
        <v>418.60304194007153</v>
      </c>
      <c r="M44" s="2">
        <f>SUMIF(A:A,A44,L:L)</f>
        <v>4867.6130002371447</v>
      </c>
      <c r="N44" s="3">
        <f t="shared" si="27"/>
        <v>8.599760127185084E-2</v>
      </c>
      <c r="O44" s="6">
        <f t="shared" si="28"/>
        <v>11.628231313555544</v>
      </c>
      <c r="P44" s="3">
        <f t="shared" si="29"/>
        <v>8.599760127185084E-2</v>
      </c>
      <c r="Q44" s="3">
        <f>IF(ISNUMBER(P44),SUMIF(A:A,A44,P:P),"")</f>
        <v>0.83339171516318011</v>
      </c>
      <c r="R44" s="3">
        <f t="shared" si="30"/>
        <v>0.10318989222854501</v>
      </c>
      <c r="S44" s="7">
        <f t="shared" si="31"/>
        <v>9.6908716387182547</v>
      </c>
    </row>
    <row r="45" spans="1:19" x14ac:dyDescent="0.3">
      <c r="A45" s="1">
        <v>19</v>
      </c>
      <c r="B45" s="5">
        <v>0.66319444444444442</v>
      </c>
      <c r="C45" s="1" t="s">
        <v>19</v>
      </c>
      <c r="D45" s="1">
        <v>7</v>
      </c>
      <c r="E45" s="1">
        <v>3</v>
      </c>
      <c r="F45" s="1" t="s">
        <v>54</v>
      </c>
      <c r="G45" s="1">
        <v>49.39</v>
      </c>
      <c r="H45" s="1">
        <f>1+COUNTIFS(A:A,A45,G:G,"&gt;"&amp;G45)</f>
        <v>4</v>
      </c>
      <c r="I45" s="2">
        <f>AVERAGEIF(A:A,A45,G:G)</f>
        <v>47.054615384615389</v>
      </c>
      <c r="J45" s="2">
        <f t="shared" si="24"/>
        <v>2.3353846153846121</v>
      </c>
      <c r="K45" s="2">
        <f t="shared" si="25"/>
        <v>92.335384615384612</v>
      </c>
      <c r="L45" s="2">
        <f t="shared" si="26"/>
        <v>254.70934637210448</v>
      </c>
      <c r="M45" s="2">
        <f>SUMIF(A:A,A45,L:L)</f>
        <v>4867.6130002371447</v>
      </c>
      <c r="N45" s="3">
        <f t="shared" si="27"/>
        <v>5.2327361760208815E-2</v>
      </c>
      <c r="O45" s="6">
        <f t="shared" si="28"/>
        <v>19.110460882444638</v>
      </c>
      <c r="P45" s="3">
        <f t="shared" si="29"/>
        <v>5.2327361760208815E-2</v>
      </c>
      <c r="Q45" s="3">
        <f>IF(ISNUMBER(P45),SUMIF(A:A,A45,P:P),"")</f>
        <v>0.83339171516318011</v>
      </c>
      <c r="R45" s="3">
        <f t="shared" si="30"/>
        <v>6.2788435267757597E-2</v>
      </c>
      <c r="S45" s="7">
        <f t="shared" si="31"/>
        <v>15.926499772379399</v>
      </c>
    </row>
    <row r="46" spans="1:19" x14ac:dyDescent="0.3">
      <c r="A46" s="1">
        <v>19</v>
      </c>
      <c r="B46" s="5">
        <v>0.66319444444444442</v>
      </c>
      <c r="C46" s="1" t="s">
        <v>19</v>
      </c>
      <c r="D46" s="1">
        <v>7</v>
      </c>
      <c r="E46" s="1">
        <v>9</v>
      </c>
      <c r="F46" s="1" t="s">
        <v>60</v>
      </c>
      <c r="G46" s="1">
        <v>49.05</v>
      </c>
      <c r="H46" s="1">
        <f>1+COUNTIFS(A:A,A46,G:G,"&gt;"&amp;G46)</f>
        <v>5</v>
      </c>
      <c r="I46" s="2">
        <f>AVERAGEIF(A:A,A46,G:G)</f>
        <v>47.054615384615389</v>
      </c>
      <c r="J46" s="2">
        <f t="shared" si="24"/>
        <v>1.9953846153846087</v>
      </c>
      <c r="K46" s="2">
        <f t="shared" si="25"/>
        <v>91.995384615384609</v>
      </c>
      <c r="L46" s="2">
        <f t="shared" si="26"/>
        <v>249.56591705800886</v>
      </c>
      <c r="M46" s="2">
        <f>SUMIF(A:A,A46,L:L)</f>
        <v>4867.6130002371447</v>
      </c>
      <c r="N46" s="3">
        <f t="shared" si="27"/>
        <v>5.1270698193519142E-2</v>
      </c>
      <c r="O46" s="6">
        <f t="shared" si="28"/>
        <v>19.504317967848635</v>
      </c>
      <c r="P46" s="3">
        <f t="shared" si="29"/>
        <v>5.1270698193519142E-2</v>
      </c>
      <c r="Q46" s="3">
        <f>IF(ISNUMBER(P46),SUMIF(A:A,A46,P:P),"")</f>
        <v>0.83339171516318011</v>
      </c>
      <c r="R46" s="3">
        <f t="shared" si="30"/>
        <v>6.1520527815038591E-2</v>
      </c>
      <c r="S46" s="7">
        <f t="shared" si="31"/>
        <v>16.254737004313405</v>
      </c>
    </row>
    <row r="47" spans="1:19" x14ac:dyDescent="0.3">
      <c r="A47" s="1">
        <v>19</v>
      </c>
      <c r="B47" s="5">
        <v>0.66319444444444442</v>
      </c>
      <c r="C47" s="1" t="s">
        <v>19</v>
      </c>
      <c r="D47" s="1">
        <v>7</v>
      </c>
      <c r="E47" s="1">
        <v>12</v>
      </c>
      <c r="F47" s="1" t="s">
        <v>63</v>
      </c>
      <c r="G47" s="1">
        <v>48.91</v>
      </c>
      <c r="H47" s="1">
        <f>1+COUNTIFS(A:A,A47,G:G,"&gt;"&amp;G47)</f>
        <v>6</v>
      </c>
      <c r="I47" s="2">
        <f>AVERAGEIF(A:A,A47,G:G)</f>
        <v>47.054615384615389</v>
      </c>
      <c r="J47" s="2">
        <f t="shared" si="24"/>
        <v>1.8553846153846081</v>
      </c>
      <c r="K47" s="2">
        <f t="shared" si="25"/>
        <v>91.855384615384608</v>
      </c>
      <c r="L47" s="2">
        <f t="shared" si="26"/>
        <v>247.47834343884034</v>
      </c>
      <c r="M47" s="2">
        <f>SUMIF(A:A,A47,L:L)</f>
        <v>4867.6130002371447</v>
      </c>
      <c r="N47" s="3">
        <f t="shared" si="27"/>
        <v>5.0841828104819235E-2</v>
      </c>
      <c r="O47" s="6">
        <f t="shared" si="28"/>
        <v>19.668844281883938</v>
      </c>
      <c r="P47" s="3">
        <f t="shared" si="29"/>
        <v>5.0841828104819235E-2</v>
      </c>
      <c r="Q47" s="3">
        <f>IF(ISNUMBER(P47),SUMIF(A:A,A47,P:P),"")</f>
        <v>0.83339171516318011</v>
      </c>
      <c r="R47" s="3">
        <f t="shared" si="30"/>
        <v>6.1005919761110514E-2</v>
      </c>
      <c r="S47" s="7">
        <f t="shared" si="31"/>
        <v>16.391851871356764</v>
      </c>
    </row>
    <row r="48" spans="1:19" x14ac:dyDescent="0.3">
      <c r="A48" s="1">
        <v>19</v>
      </c>
      <c r="B48" s="5">
        <v>0.66319444444444442</v>
      </c>
      <c r="C48" s="1" t="s">
        <v>19</v>
      </c>
      <c r="D48" s="1">
        <v>7</v>
      </c>
      <c r="E48" s="1">
        <v>7</v>
      </c>
      <c r="F48" s="1" t="s">
        <v>58</v>
      </c>
      <c r="G48" s="1">
        <v>48.37</v>
      </c>
      <c r="H48" s="1">
        <f>1+COUNTIFS(A:A,A48,G:G,"&gt;"&amp;G48)</f>
        <v>7</v>
      </c>
      <c r="I48" s="2">
        <f>AVERAGEIF(A:A,A48,G:G)</f>
        <v>47.054615384615389</v>
      </c>
      <c r="J48" s="2">
        <f t="shared" si="24"/>
        <v>1.3153846153846089</v>
      </c>
      <c r="K48" s="2">
        <f t="shared" si="25"/>
        <v>91.315384615384602</v>
      </c>
      <c r="L48" s="2">
        <f t="shared" si="26"/>
        <v>239.58854995295204</v>
      </c>
      <c r="M48" s="2">
        <f>SUMIF(A:A,A48,L:L)</f>
        <v>4867.6130002371447</v>
      </c>
      <c r="N48" s="3">
        <f t="shared" si="27"/>
        <v>4.9220952845117218E-2</v>
      </c>
      <c r="O48" s="6">
        <f t="shared" si="28"/>
        <v>20.316551025468442</v>
      </c>
      <c r="P48" s="3">
        <f t="shared" si="29"/>
        <v>4.9220952845117218E-2</v>
      </c>
      <c r="Q48" s="3">
        <f>IF(ISNUMBER(P48),SUMIF(A:A,A48,P:P),"")</f>
        <v>0.83339171516318011</v>
      </c>
      <c r="R48" s="3">
        <f t="shared" si="30"/>
        <v>5.9061005706637762E-2</v>
      </c>
      <c r="S48" s="7">
        <f t="shared" si="31"/>
        <v>16.93164530531541</v>
      </c>
    </row>
    <row r="49" spans="1:19" x14ac:dyDescent="0.3">
      <c r="A49" s="1">
        <v>19</v>
      </c>
      <c r="B49" s="5">
        <v>0.66319444444444442</v>
      </c>
      <c r="C49" s="1" t="s">
        <v>19</v>
      </c>
      <c r="D49" s="1">
        <v>7</v>
      </c>
      <c r="E49" s="1">
        <v>14</v>
      </c>
      <c r="F49" s="1" t="s">
        <v>64</v>
      </c>
      <c r="G49" s="1">
        <v>47.19</v>
      </c>
      <c r="H49" s="1">
        <f>1+COUNTIFS(A:A,A49,G:G,"&gt;"&amp;G49)</f>
        <v>8</v>
      </c>
      <c r="I49" s="2">
        <f>AVERAGEIF(A:A,A49,G:G)</f>
        <v>47.054615384615389</v>
      </c>
      <c r="J49" s="2">
        <f t="shared" si="24"/>
        <v>0.13538461538460922</v>
      </c>
      <c r="K49" s="2">
        <f t="shared" si="25"/>
        <v>90.135384615384609</v>
      </c>
      <c r="L49" s="2">
        <f t="shared" si="26"/>
        <v>223.21224205574688</v>
      </c>
      <c r="M49" s="2">
        <f>SUMIF(A:A,A49,L:L)</f>
        <v>4867.6130002371447</v>
      </c>
      <c r="N49" s="3">
        <f t="shared" si="27"/>
        <v>4.5856612274819762E-2</v>
      </c>
      <c r="O49" s="6">
        <f t="shared" si="28"/>
        <v>21.807105897988635</v>
      </c>
      <c r="P49" s="3" t="str">
        <f t="shared" si="29"/>
        <v/>
      </c>
      <c r="Q49" s="3" t="str">
        <f>IF(ISNUMBER(P49),SUMIF(A:A,A49,P:P),"")</f>
        <v/>
      </c>
      <c r="R49" s="3" t="str">
        <f t="shared" si="30"/>
        <v/>
      </c>
      <c r="S49" s="7" t="str">
        <f t="shared" si="31"/>
        <v/>
      </c>
    </row>
    <row r="50" spans="1:19" x14ac:dyDescent="0.3">
      <c r="A50" s="1">
        <v>19</v>
      </c>
      <c r="B50" s="5">
        <v>0.66319444444444442</v>
      </c>
      <c r="C50" s="1" t="s">
        <v>19</v>
      </c>
      <c r="D50" s="1">
        <v>7</v>
      </c>
      <c r="E50" s="1">
        <v>11</v>
      </c>
      <c r="F50" s="1" t="s">
        <v>62</v>
      </c>
      <c r="G50" s="1">
        <v>45.33</v>
      </c>
      <c r="H50" s="1">
        <f>1+COUNTIFS(A:A,A50,G:G,"&gt;"&amp;G50)</f>
        <v>9</v>
      </c>
      <c r="I50" s="2">
        <f>AVERAGEIF(A:A,A50,G:G)</f>
        <v>47.054615384615389</v>
      </c>
      <c r="J50" s="2">
        <f t="shared" si="24"/>
        <v>-1.7246153846153902</v>
      </c>
      <c r="K50" s="2">
        <f t="shared" si="25"/>
        <v>88.27538461538461</v>
      </c>
      <c r="L50" s="2">
        <f t="shared" si="26"/>
        <v>199.64146383006442</v>
      </c>
      <c r="M50" s="2">
        <f>SUMIF(A:A,A50,L:L)</f>
        <v>4867.6130002371447</v>
      </c>
      <c r="N50" s="3">
        <f t="shared" si="27"/>
        <v>4.1014243289336706E-2</v>
      </c>
      <c r="O50" s="6">
        <f t="shared" si="28"/>
        <v>24.38177374005069</v>
      </c>
      <c r="P50" s="3" t="str">
        <f t="shared" si="29"/>
        <v/>
      </c>
      <c r="Q50" s="3" t="str">
        <f>IF(ISNUMBER(P50),SUMIF(A:A,A50,P:P),"")</f>
        <v/>
      </c>
      <c r="R50" s="3" t="str">
        <f t="shared" si="30"/>
        <v/>
      </c>
      <c r="S50" s="7" t="str">
        <f t="shared" si="31"/>
        <v/>
      </c>
    </row>
    <row r="51" spans="1:19" x14ac:dyDescent="0.3">
      <c r="A51" s="1">
        <v>19</v>
      </c>
      <c r="B51" s="5">
        <v>0.66319444444444442</v>
      </c>
      <c r="C51" s="1" t="s">
        <v>19</v>
      </c>
      <c r="D51" s="1">
        <v>7</v>
      </c>
      <c r="E51" s="1">
        <v>6</v>
      </c>
      <c r="F51" s="1" t="s">
        <v>57</v>
      </c>
      <c r="G51" s="1">
        <v>44.89</v>
      </c>
      <c r="H51" s="1">
        <f>1+COUNTIFS(A:A,A51,G:G,"&gt;"&amp;G51)</f>
        <v>10</v>
      </c>
      <c r="I51" s="2">
        <f>AVERAGEIF(A:A,A51,G:G)</f>
        <v>47.054615384615389</v>
      </c>
      <c r="J51" s="2">
        <f t="shared" si="24"/>
        <v>-2.1646153846153879</v>
      </c>
      <c r="K51" s="2">
        <f t="shared" si="25"/>
        <v>87.835384615384612</v>
      </c>
      <c r="L51" s="2">
        <f t="shared" si="26"/>
        <v>194.4398920364076</v>
      </c>
      <c r="M51" s="2">
        <f>SUMIF(A:A,A51,L:L)</f>
        <v>4867.6130002371447</v>
      </c>
      <c r="N51" s="3">
        <f t="shared" si="27"/>
        <v>3.9945634960489813E-2</v>
      </c>
      <c r="O51" s="6">
        <f t="shared" si="28"/>
        <v>25.034024393130789</v>
      </c>
      <c r="P51" s="3" t="str">
        <f t="shared" si="29"/>
        <v/>
      </c>
      <c r="Q51" s="3" t="str">
        <f>IF(ISNUMBER(P51),SUMIF(A:A,A51,P:P),"")</f>
        <v/>
      </c>
      <c r="R51" s="3" t="str">
        <f t="shared" si="30"/>
        <v/>
      </c>
      <c r="S51" s="7" t="str">
        <f t="shared" si="31"/>
        <v/>
      </c>
    </row>
    <row r="52" spans="1:19" x14ac:dyDescent="0.3">
      <c r="A52" s="1">
        <v>19</v>
      </c>
      <c r="B52" s="5">
        <v>0.66319444444444442</v>
      </c>
      <c r="C52" s="1" t="s">
        <v>19</v>
      </c>
      <c r="D52" s="1">
        <v>7</v>
      </c>
      <c r="E52" s="1">
        <v>8</v>
      </c>
      <c r="F52" s="1" t="s">
        <v>59</v>
      </c>
      <c r="G52" s="1">
        <v>33.17</v>
      </c>
      <c r="H52" s="1">
        <f>1+COUNTIFS(A:A,A52,G:G,"&gt;"&amp;G52)</f>
        <v>11</v>
      </c>
      <c r="I52" s="2">
        <f>AVERAGEIF(A:A,A52,G:G)</f>
        <v>47.054615384615389</v>
      </c>
      <c r="J52" s="2">
        <f t="shared" si="24"/>
        <v>-13.884615384615387</v>
      </c>
      <c r="K52" s="2">
        <f t="shared" si="25"/>
        <v>76.115384615384613</v>
      </c>
      <c r="L52" s="2">
        <f t="shared" si="26"/>
        <v>96.247507518709483</v>
      </c>
      <c r="M52" s="2">
        <f>SUMIF(A:A,A52,L:L)</f>
        <v>4867.6130002371447</v>
      </c>
      <c r="N52" s="3">
        <f t="shared" si="27"/>
        <v>1.9773040197324728E-2</v>
      </c>
      <c r="O52" s="6">
        <f t="shared" si="28"/>
        <v>50.573912257321915</v>
      </c>
      <c r="P52" s="3" t="str">
        <f t="shared" si="29"/>
        <v/>
      </c>
      <c r="Q52" s="3" t="str">
        <f>IF(ISNUMBER(P52),SUMIF(A:A,A52,P:P),"")</f>
        <v/>
      </c>
      <c r="R52" s="3" t="str">
        <f t="shared" si="30"/>
        <v/>
      </c>
      <c r="S52" s="7" t="str">
        <f t="shared" si="31"/>
        <v/>
      </c>
    </row>
    <row r="53" spans="1:19" x14ac:dyDescent="0.3">
      <c r="A53" s="1">
        <v>19</v>
      </c>
      <c r="B53" s="5">
        <v>0.66319444444444442</v>
      </c>
      <c r="C53" s="1" t="s">
        <v>19</v>
      </c>
      <c r="D53" s="1">
        <v>7</v>
      </c>
      <c r="E53" s="1">
        <v>10</v>
      </c>
      <c r="F53" s="1" t="s">
        <v>61</v>
      </c>
      <c r="G53" s="1">
        <v>28.69</v>
      </c>
      <c r="H53" s="1">
        <f>1+COUNTIFS(A:A,A53,G:G,"&gt;"&amp;G53)</f>
        <v>12</v>
      </c>
      <c r="I53" s="2">
        <f>AVERAGEIF(A:A,A53,G:G)</f>
        <v>47.054615384615389</v>
      </c>
      <c r="J53" s="2">
        <f t="shared" si="24"/>
        <v>-18.364615384615387</v>
      </c>
      <c r="K53" s="2">
        <f t="shared" si="25"/>
        <v>71.635384615384609</v>
      </c>
      <c r="L53" s="2">
        <f t="shared" si="26"/>
        <v>73.56159459115554</v>
      </c>
      <c r="M53" s="2">
        <f>SUMIF(A:A,A53,L:L)</f>
        <v>4867.6130002371447</v>
      </c>
      <c r="N53" s="3">
        <f t="shared" si="27"/>
        <v>1.5112457499717357E-2</v>
      </c>
      <c r="O53" s="6">
        <f t="shared" si="28"/>
        <v>66.170574839909563</v>
      </c>
      <c r="P53" s="3" t="str">
        <f t="shared" si="29"/>
        <v/>
      </c>
      <c r="Q53" s="3" t="str">
        <f>IF(ISNUMBER(P53),SUMIF(A:A,A53,P:P),"")</f>
        <v/>
      </c>
      <c r="R53" s="3" t="str">
        <f t="shared" si="30"/>
        <v/>
      </c>
      <c r="S53" s="7" t="str">
        <f t="shared" si="31"/>
        <v/>
      </c>
    </row>
    <row r="54" spans="1:19" x14ac:dyDescent="0.3">
      <c r="A54" s="1">
        <v>19</v>
      </c>
      <c r="B54" s="5">
        <v>0.66319444444444442</v>
      </c>
      <c r="C54" s="1" t="s">
        <v>19</v>
      </c>
      <c r="D54" s="1">
        <v>7</v>
      </c>
      <c r="E54" s="1">
        <v>15</v>
      </c>
      <c r="F54" s="1" t="s">
        <v>65</v>
      </c>
      <c r="G54" s="1">
        <v>9.94</v>
      </c>
      <c r="H54" s="1">
        <f>1+COUNTIFS(A:A,A54,G:G,"&gt;"&amp;G54)</f>
        <v>13</v>
      </c>
      <c r="I54" s="2">
        <f>AVERAGEIF(A:A,A54,G:G)</f>
        <v>47.054615384615389</v>
      </c>
      <c r="J54" s="2">
        <f t="shared" si="24"/>
        <v>-37.114615384615391</v>
      </c>
      <c r="K54" s="2">
        <f t="shared" si="25"/>
        <v>52.885384615384609</v>
      </c>
      <c r="L54" s="2">
        <f t="shared" si="26"/>
        <v>23.881953186833279</v>
      </c>
      <c r="M54" s="2">
        <f>SUMIF(A:A,A54,L:L)</f>
        <v>4867.6130002371447</v>
      </c>
      <c r="N54" s="3">
        <f t="shared" si="27"/>
        <v>4.9062966151314363E-3</v>
      </c>
      <c r="O54" s="6">
        <f t="shared" si="28"/>
        <v>203.81971952448103</v>
      </c>
      <c r="P54" s="3" t="str">
        <f t="shared" si="29"/>
        <v/>
      </c>
      <c r="Q54" s="3" t="str">
        <f>IF(ISNUMBER(P54),SUMIF(A:A,A54,P:P),"")</f>
        <v/>
      </c>
      <c r="R54" s="3" t="str">
        <f t="shared" si="30"/>
        <v/>
      </c>
      <c r="S54" s="7" t="str">
        <f t="shared" si="31"/>
        <v/>
      </c>
    </row>
    <row r="55" spans="1:19" x14ac:dyDescent="0.3">
      <c r="A55" s="1">
        <v>24</v>
      </c>
      <c r="B55" s="5">
        <v>0.6875</v>
      </c>
      <c r="C55" s="1" t="s">
        <v>19</v>
      </c>
      <c r="D55" s="1">
        <v>8</v>
      </c>
      <c r="E55" s="1">
        <v>7</v>
      </c>
      <c r="F55" s="1" t="s">
        <v>71</v>
      </c>
      <c r="G55" s="1">
        <v>60.91</v>
      </c>
      <c r="H55" s="1">
        <f>1+COUNTIFS(A:A,A55,G:G,"&gt;"&amp;G55)</f>
        <v>1</v>
      </c>
      <c r="I55" s="2">
        <f>AVERAGEIF(A:A,A55,G:G)</f>
        <v>45.510000000000005</v>
      </c>
      <c r="J55" s="2">
        <f t="shared" ref="J55:J65" si="32">G55-I55</f>
        <v>15.399999999999991</v>
      </c>
      <c r="K55" s="2">
        <f t="shared" ref="K55:K65" si="33">90+J55</f>
        <v>105.39999999999999</v>
      </c>
      <c r="L55" s="2">
        <f t="shared" ref="L55:L65" si="34">EXP(0.06*K55)</f>
        <v>557.79973493719024</v>
      </c>
      <c r="M55" s="2">
        <f>SUMIF(A:A,A55,L:L)</f>
        <v>2941.6238036474547</v>
      </c>
      <c r="N55" s="3">
        <f t="shared" ref="N55:N65" si="35">L55/M55</f>
        <v>0.18962306949160143</v>
      </c>
      <c r="O55" s="6">
        <f t="shared" ref="O55:O65" si="36">1/N55</f>
        <v>5.2736199381283138</v>
      </c>
      <c r="P55" s="3">
        <f t="shared" ref="P55:P65" si="37">IF(O55&gt;21,"",N55)</f>
        <v>0.18962306949160143</v>
      </c>
      <c r="Q55" s="3">
        <f>IF(ISNUMBER(P55),SUMIF(A:A,A55,P:P),"")</f>
        <v>0.95522591617269514</v>
      </c>
      <c r="R55" s="3">
        <f t="shared" ref="R55:R65" si="38">IFERROR(P55*(1/Q55),"")</f>
        <v>0.19851122784792566</v>
      </c>
      <c r="S55" s="7">
        <f t="shared" ref="S55:S65" si="39">IFERROR(1/R55,"")</f>
        <v>5.03749843694521</v>
      </c>
    </row>
    <row r="56" spans="1:19" x14ac:dyDescent="0.3">
      <c r="A56" s="1">
        <v>24</v>
      </c>
      <c r="B56" s="5">
        <v>0.6875</v>
      </c>
      <c r="C56" s="1" t="s">
        <v>19</v>
      </c>
      <c r="D56" s="1">
        <v>8</v>
      </c>
      <c r="E56" s="1">
        <v>3</v>
      </c>
      <c r="F56" s="1" t="s">
        <v>68</v>
      </c>
      <c r="G56" s="1">
        <v>56.79</v>
      </c>
      <c r="H56" s="1">
        <f>1+COUNTIFS(A:A,A56,G:G,"&gt;"&amp;G56)</f>
        <v>2</v>
      </c>
      <c r="I56" s="2">
        <f>AVERAGEIF(A:A,A56,G:G)</f>
        <v>45.510000000000005</v>
      </c>
      <c r="J56" s="2">
        <f t="shared" si="32"/>
        <v>11.279999999999994</v>
      </c>
      <c r="K56" s="2">
        <f t="shared" si="33"/>
        <v>101.28</v>
      </c>
      <c r="L56" s="2">
        <f t="shared" si="34"/>
        <v>435.63293649991539</v>
      </c>
      <c r="M56" s="2">
        <f>SUMIF(A:A,A56,L:L)</f>
        <v>2941.6238036474547</v>
      </c>
      <c r="N56" s="3">
        <f t="shared" si="35"/>
        <v>0.14809267451526401</v>
      </c>
      <c r="O56" s="6">
        <f t="shared" si="36"/>
        <v>6.7525284641741639</v>
      </c>
      <c r="P56" s="3">
        <f t="shared" si="37"/>
        <v>0.14809267451526401</v>
      </c>
      <c r="Q56" s="3">
        <f>IF(ISNUMBER(P56),SUMIF(A:A,A56,P:P),"")</f>
        <v>0.95522591617269514</v>
      </c>
      <c r="R56" s="3">
        <f t="shared" si="38"/>
        <v>0.15503418825635207</v>
      </c>
      <c r="S56" s="7">
        <f t="shared" si="39"/>
        <v>6.450190188672968</v>
      </c>
    </row>
    <row r="57" spans="1:19" x14ac:dyDescent="0.3">
      <c r="A57" s="1">
        <v>24</v>
      </c>
      <c r="B57" s="5">
        <v>0.6875</v>
      </c>
      <c r="C57" s="1" t="s">
        <v>19</v>
      </c>
      <c r="D57" s="1">
        <v>8</v>
      </c>
      <c r="E57" s="1">
        <v>2</v>
      </c>
      <c r="F57" s="1" t="s">
        <v>67</v>
      </c>
      <c r="G57" s="1">
        <v>54.92</v>
      </c>
      <c r="H57" s="1">
        <f>1+COUNTIFS(A:A,A57,G:G,"&gt;"&amp;G57)</f>
        <v>3</v>
      </c>
      <c r="I57" s="2">
        <f>AVERAGEIF(A:A,A57,G:G)</f>
        <v>45.510000000000005</v>
      </c>
      <c r="J57" s="2">
        <f t="shared" si="32"/>
        <v>9.4099999999999966</v>
      </c>
      <c r="K57" s="2">
        <f t="shared" si="33"/>
        <v>99.41</v>
      </c>
      <c r="L57" s="2">
        <f t="shared" si="34"/>
        <v>389.39723801969939</v>
      </c>
      <c r="M57" s="2">
        <f>SUMIF(A:A,A57,L:L)</f>
        <v>2941.6238036474547</v>
      </c>
      <c r="N57" s="3">
        <f t="shared" si="35"/>
        <v>0.13237492759504729</v>
      </c>
      <c r="O57" s="6">
        <f t="shared" si="36"/>
        <v>7.5543006381022133</v>
      </c>
      <c r="P57" s="3">
        <f t="shared" si="37"/>
        <v>0.13237492759504729</v>
      </c>
      <c r="Q57" s="3">
        <f>IF(ISNUMBER(P57),SUMIF(A:A,A57,P:P),"")</f>
        <v>0.95522591617269514</v>
      </c>
      <c r="R57" s="3">
        <f t="shared" si="38"/>
        <v>0.13857970701363931</v>
      </c>
      <c r="S57" s="7">
        <f t="shared" si="39"/>
        <v>7.2160637480751628</v>
      </c>
    </row>
    <row r="58" spans="1:19" x14ac:dyDescent="0.3">
      <c r="A58" s="1">
        <v>24</v>
      </c>
      <c r="B58" s="5">
        <v>0.6875</v>
      </c>
      <c r="C58" s="1" t="s">
        <v>19</v>
      </c>
      <c r="D58" s="1">
        <v>8</v>
      </c>
      <c r="E58" s="1">
        <v>1</v>
      </c>
      <c r="F58" s="1" t="s">
        <v>66</v>
      </c>
      <c r="G58" s="1">
        <v>52.81</v>
      </c>
      <c r="H58" s="1">
        <f>1+COUNTIFS(A:A,A58,G:G,"&gt;"&amp;G58)</f>
        <v>4</v>
      </c>
      <c r="I58" s="2">
        <f>AVERAGEIF(A:A,A58,G:G)</f>
        <v>45.510000000000005</v>
      </c>
      <c r="J58" s="2">
        <f t="shared" si="32"/>
        <v>7.2999999999999972</v>
      </c>
      <c r="K58" s="2">
        <f t="shared" si="33"/>
        <v>97.3</v>
      </c>
      <c r="L58" s="2">
        <f t="shared" si="34"/>
        <v>343.0924690841743</v>
      </c>
      <c r="M58" s="2">
        <f>SUMIF(A:A,A58,L:L)</f>
        <v>2941.6238036474547</v>
      </c>
      <c r="N58" s="3">
        <f t="shared" si="35"/>
        <v>0.11663370029123309</v>
      </c>
      <c r="O58" s="6">
        <f t="shared" si="36"/>
        <v>8.5738512754290639</v>
      </c>
      <c r="P58" s="3">
        <f t="shared" si="37"/>
        <v>0.11663370029123309</v>
      </c>
      <c r="Q58" s="3">
        <f>IF(ISNUMBER(P58),SUMIF(A:A,A58,P:P),"")</f>
        <v>0.95522591617269514</v>
      </c>
      <c r="R58" s="3">
        <f t="shared" si="38"/>
        <v>0.12210064479672984</v>
      </c>
      <c r="S58" s="7">
        <f t="shared" si="39"/>
        <v>8.1899649397001593</v>
      </c>
    </row>
    <row r="59" spans="1:19" x14ac:dyDescent="0.3">
      <c r="A59" s="1">
        <v>24</v>
      </c>
      <c r="B59" s="5">
        <v>0.6875</v>
      </c>
      <c r="C59" s="1" t="s">
        <v>19</v>
      </c>
      <c r="D59" s="1">
        <v>8</v>
      </c>
      <c r="E59" s="1">
        <v>13</v>
      </c>
      <c r="F59" s="1" t="s">
        <v>75</v>
      </c>
      <c r="G59" s="1">
        <v>47.1</v>
      </c>
      <c r="H59" s="1">
        <f>1+COUNTIFS(A:A,A59,G:G,"&gt;"&amp;G59)</f>
        <v>5</v>
      </c>
      <c r="I59" s="2">
        <f>AVERAGEIF(A:A,A59,G:G)</f>
        <v>45.510000000000005</v>
      </c>
      <c r="J59" s="2">
        <f t="shared" si="32"/>
        <v>1.5899999999999963</v>
      </c>
      <c r="K59" s="2">
        <f t="shared" si="33"/>
        <v>91.59</v>
      </c>
      <c r="L59" s="2">
        <f t="shared" si="34"/>
        <v>243.56893425145347</v>
      </c>
      <c r="M59" s="2">
        <f>SUMIF(A:A,A59,L:L)</f>
        <v>2941.6238036474547</v>
      </c>
      <c r="N59" s="3">
        <f t="shared" si="35"/>
        <v>8.280084419681441E-2</v>
      </c>
      <c r="O59" s="6">
        <f t="shared" si="36"/>
        <v>12.077171551814599</v>
      </c>
      <c r="P59" s="3">
        <f t="shared" si="37"/>
        <v>8.280084419681441E-2</v>
      </c>
      <c r="Q59" s="3">
        <f>IF(ISNUMBER(P59),SUMIF(A:A,A59,P:P),"")</f>
        <v>0.95522591617269514</v>
      </c>
      <c r="R59" s="3">
        <f t="shared" si="38"/>
        <v>8.6681949049888268E-2</v>
      </c>
      <c r="S59" s="7">
        <f t="shared" si="39"/>
        <v>11.536427260356913</v>
      </c>
    </row>
    <row r="60" spans="1:19" x14ac:dyDescent="0.3">
      <c r="A60" s="1">
        <v>24</v>
      </c>
      <c r="B60" s="5">
        <v>0.6875</v>
      </c>
      <c r="C60" s="1" t="s">
        <v>19</v>
      </c>
      <c r="D60" s="1">
        <v>8</v>
      </c>
      <c r="E60" s="1">
        <v>8</v>
      </c>
      <c r="F60" s="1" t="s">
        <v>72</v>
      </c>
      <c r="G60" s="1">
        <v>46.38</v>
      </c>
      <c r="H60" s="1">
        <f>1+COUNTIFS(A:A,A60,G:G,"&gt;"&amp;G60)</f>
        <v>6</v>
      </c>
      <c r="I60" s="2">
        <f>AVERAGEIF(A:A,A60,G:G)</f>
        <v>45.510000000000005</v>
      </c>
      <c r="J60" s="2">
        <f t="shared" si="32"/>
        <v>0.86999999999999744</v>
      </c>
      <c r="K60" s="2">
        <f t="shared" si="33"/>
        <v>90.87</v>
      </c>
      <c r="L60" s="2">
        <f t="shared" si="34"/>
        <v>233.27079756071595</v>
      </c>
      <c r="M60" s="2">
        <f>SUMIF(A:A,A60,L:L)</f>
        <v>2941.6238036474547</v>
      </c>
      <c r="N60" s="3">
        <f t="shared" si="35"/>
        <v>7.9300010175153174E-2</v>
      </c>
      <c r="O60" s="6">
        <f t="shared" si="36"/>
        <v>12.610338861133298</v>
      </c>
      <c r="P60" s="3">
        <f t="shared" si="37"/>
        <v>7.9300010175153174E-2</v>
      </c>
      <c r="Q60" s="3">
        <f>IF(ISNUMBER(P60),SUMIF(A:A,A60,P:P),"")</f>
        <v>0.95522591617269514</v>
      </c>
      <c r="R60" s="3">
        <f t="shared" si="38"/>
        <v>8.3017021243398229E-2</v>
      </c>
      <c r="S60" s="7">
        <f t="shared" si="39"/>
        <v>12.045722491874196</v>
      </c>
    </row>
    <row r="61" spans="1:19" x14ac:dyDescent="0.3">
      <c r="A61" s="1">
        <v>24</v>
      </c>
      <c r="B61" s="5">
        <v>0.6875</v>
      </c>
      <c r="C61" s="1" t="s">
        <v>19</v>
      </c>
      <c r="D61" s="1">
        <v>8</v>
      </c>
      <c r="E61" s="1">
        <v>6</v>
      </c>
      <c r="F61" s="1" t="s">
        <v>70</v>
      </c>
      <c r="G61" s="1">
        <v>46.05</v>
      </c>
      <c r="H61" s="1">
        <f>1+COUNTIFS(A:A,A61,G:G,"&gt;"&amp;G61)</f>
        <v>7</v>
      </c>
      <c r="I61" s="2">
        <f>AVERAGEIF(A:A,A61,G:G)</f>
        <v>45.510000000000005</v>
      </c>
      <c r="J61" s="2">
        <f t="shared" si="32"/>
        <v>0.53999999999999204</v>
      </c>
      <c r="K61" s="2">
        <f t="shared" si="33"/>
        <v>90.539999999999992</v>
      </c>
      <c r="L61" s="2">
        <f t="shared" si="34"/>
        <v>228.6974612088197</v>
      </c>
      <c r="M61" s="2">
        <f>SUMIF(A:A,A61,L:L)</f>
        <v>2941.6238036474547</v>
      </c>
      <c r="N61" s="3">
        <f t="shared" si="35"/>
        <v>7.7745312274549588E-2</v>
      </c>
      <c r="O61" s="6">
        <f t="shared" si="36"/>
        <v>12.86251184468335</v>
      </c>
      <c r="P61" s="3">
        <f t="shared" si="37"/>
        <v>7.7745312274549588E-2</v>
      </c>
      <c r="Q61" s="3">
        <f>IF(ISNUMBER(P61),SUMIF(A:A,A61,P:P),"")</f>
        <v>0.95522591617269514</v>
      </c>
      <c r="R61" s="3">
        <f t="shared" si="38"/>
        <v>8.1389450347046519E-2</v>
      </c>
      <c r="S61" s="7">
        <f t="shared" si="39"/>
        <v>12.286604661119796</v>
      </c>
    </row>
    <row r="62" spans="1:19" x14ac:dyDescent="0.3">
      <c r="A62" s="1">
        <v>24</v>
      </c>
      <c r="B62" s="5">
        <v>0.6875</v>
      </c>
      <c r="C62" s="1" t="s">
        <v>19</v>
      </c>
      <c r="D62" s="1">
        <v>8</v>
      </c>
      <c r="E62" s="1">
        <v>5</v>
      </c>
      <c r="F62" s="1" t="s">
        <v>69</v>
      </c>
      <c r="G62" s="1">
        <v>44.47</v>
      </c>
      <c r="H62" s="1">
        <f>1+COUNTIFS(A:A,A62,G:G,"&gt;"&amp;G62)</f>
        <v>8</v>
      </c>
      <c r="I62" s="2">
        <f>AVERAGEIF(A:A,A62,G:G)</f>
        <v>45.510000000000005</v>
      </c>
      <c r="J62" s="2">
        <f t="shared" si="32"/>
        <v>-1.0400000000000063</v>
      </c>
      <c r="K62" s="2">
        <f t="shared" si="33"/>
        <v>88.96</v>
      </c>
      <c r="L62" s="2">
        <f t="shared" si="34"/>
        <v>208.01287982088277</v>
      </c>
      <c r="M62" s="2">
        <f>SUMIF(A:A,A62,L:L)</f>
        <v>2941.6238036474547</v>
      </c>
      <c r="N62" s="3">
        <f t="shared" si="35"/>
        <v>7.0713624074892928E-2</v>
      </c>
      <c r="O62" s="6">
        <f t="shared" si="36"/>
        <v>14.141546457029245</v>
      </c>
      <c r="P62" s="3">
        <f t="shared" si="37"/>
        <v>7.0713624074892928E-2</v>
      </c>
      <c r="Q62" s="3">
        <f>IF(ISNUMBER(P62),SUMIF(A:A,A62,P:P),"")</f>
        <v>0.95522591617269514</v>
      </c>
      <c r="R62" s="3">
        <f t="shared" si="38"/>
        <v>7.4028167449875407E-2</v>
      </c>
      <c r="S62" s="7">
        <f t="shared" si="39"/>
        <v>13.508371670514492</v>
      </c>
    </row>
    <row r="63" spans="1:19" x14ac:dyDescent="0.3">
      <c r="A63" s="1">
        <v>24</v>
      </c>
      <c r="B63" s="5">
        <v>0.6875</v>
      </c>
      <c r="C63" s="1" t="s">
        <v>19</v>
      </c>
      <c r="D63" s="1">
        <v>8</v>
      </c>
      <c r="E63" s="1">
        <v>14</v>
      </c>
      <c r="F63" s="1" t="s">
        <v>76</v>
      </c>
      <c r="G63" s="1">
        <v>41.15</v>
      </c>
      <c r="H63" s="1">
        <f>1+COUNTIFS(A:A,A63,G:G,"&gt;"&amp;G63)</f>
        <v>9</v>
      </c>
      <c r="I63" s="2">
        <f>AVERAGEIF(A:A,A63,G:G)</f>
        <v>45.510000000000005</v>
      </c>
      <c r="J63" s="2">
        <f t="shared" si="32"/>
        <v>-4.3600000000000065</v>
      </c>
      <c r="K63" s="2">
        <f t="shared" si="33"/>
        <v>85.639999999999986</v>
      </c>
      <c r="L63" s="2">
        <f t="shared" si="34"/>
        <v>170.44284149169667</v>
      </c>
      <c r="M63" s="2">
        <f>SUMIF(A:A,A63,L:L)</f>
        <v>2941.6238036474547</v>
      </c>
      <c r="N63" s="3">
        <f t="shared" si="35"/>
        <v>5.7941753558139131E-2</v>
      </c>
      <c r="O63" s="6">
        <f t="shared" si="36"/>
        <v>17.258711353921893</v>
      </c>
      <c r="P63" s="3">
        <f t="shared" si="37"/>
        <v>5.7941753558139131E-2</v>
      </c>
      <c r="Q63" s="3">
        <f>IF(ISNUMBER(P63),SUMIF(A:A,A63,P:P),"")</f>
        <v>0.95522591617269514</v>
      </c>
      <c r="R63" s="3">
        <f t="shared" si="38"/>
        <v>6.0657643995144547E-2</v>
      </c>
      <c r="S63" s="7">
        <f t="shared" si="39"/>
        <v>16.485968365010134</v>
      </c>
    </row>
    <row r="64" spans="1:19" x14ac:dyDescent="0.3">
      <c r="A64" s="1">
        <v>24</v>
      </c>
      <c r="B64" s="5">
        <v>0.6875</v>
      </c>
      <c r="C64" s="1" t="s">
        <v>19</v>
      </c>
      <c r="D64" s="1">
        <v>8</v>
      </c>
      <c r="E64" s="1">
        <v>11</v>
      </c>
      <c r="F64" s="1" t="s">
        <v>74</v>
      </c>
      <c r="G64" s="1">
        <v>28.11</v>
      </c>
      <c r="H64" s="1">
        <f>1+COUNTIFS(A:A,A64,G:G,"&gt;"&amp;G64)</f>
        <v>10</v>
      </c>
      <c r="I64" s="2">
        <f>AVERAGEIF(A:A,A64,G:G)</f>
        <v>45.510000000000005</v>
      </c>
      <c r="J64" s="2">
        <f t="shared" si="32"/>
        <v>-17.400000000000006</v>
      </c>
      <c r="K64" s="2">
        <f t="shared" si="33"/>
        <v>72.599999999999994</v>
      </c>
      <c r="L64" s="2">
        <f t="shared" si="34"/>
        <v>77.944731108558599</v>
      </c>
      <c r="M64" s="2">
        <f>SUMIF(A:A,A64,L:L)</f>
        <v>2941.6238036474547</v>
      </c>
      <c r="N64" s="3">
        <f t="shared" si="35"/>
        <v>2.6497178535172083E-2</v>
      </c>
      <c r="O64" s="6">
        <f t="shared" si="36"/>
        <v>37.739867234264594</v>
      </c>
      <c r="P64" s="3" t="str">
        <f t="shared" si="37"/>
        <v/>
      </c>
      <c r="Q64" s="3" t="str">
        <f>IF(ISNUMBER(P64),SUMIF(A:A,A64,P:P),"")</f>
        <v/>
      </c>
      <c r="R64" s="3" t="str">
        <f t="shared" si="38"/>
        <v/>
      </c>
      <c r="S64" s="7" t="str">
        <f t="shared" si="39"/>
        <v/>
      </c>
    </row>
    <row r="65" spans="1:19" x14ac:dyDescent="0.3">
      <c r="A65" s="1">
        <v>24</v>
      </c>
      <c r="B65" s="5">
        <v>0.6875</v>
      </c>
      <c r="C65" s="1" t="s">
        <v>19</v>
      </c>
      <c r="D65" s="1">
        <v>8</v>
      </c>
      <c r="E65" s="1">
        <v>10</v>
      </c>
      <c r="F65" s="1" t="s">
        <v>73</v>
      </c>
      <c r="G65" s="1">
        <v>21.92</v>
      </c>
      <c r="H65" s="1">
        <f>1+COUNTIFS(A:A,A65,G:G,"&gt;"&amp;G65)</f>
        <v>11</v>
      </c>
      <c r="I65" s="2">
        <f>AVERAGEIF(A:A,A65,G:G)</f>
        <v>45.510000000000005</v>
      </c>
      <c r="J65" s="2">
        <f t="shared" si="32"/>
        <v>-23.590000000000003</v>
      </c>
      <c r="K65" s="2">
        <f t="shared" si="33"/>
        <v>66.41</v>
      </c>
      <c r="L65" s="2">
        <f t="shared" si="34"/>
        <v>53.763779664348064</v>
      </c>
      <c r="M65" s="2">
        <f>SUMIF(A:A,A65,L:L)</f>
        <v>2941.6238036474547</v>
      </c>
      <c r="N65" s="3">
        <f t="shared" si="35"/>
        <v>1.8276905292132828E-2</v>
      </c>
      <c r="O65" s="6">
        <f t="shared" si="36"/>
        <v>54.713857954412191</v>
      </c>
      <c r="P65" s="3" t="str">
        <f t="shared" si="37"/>
        <v/>
      </c>
      <c r="Q65" s="3" t="str">
        <f>IF(ISNUMBER(P65),SUMIF(A:A,A65,P:P),"")</f>
        <v/>
      </c>
      <c r="R65" s="3" t="str">
        <f t="shared" si="38"/>
        <v/>
      </c>
      <c r="S65" s="7" t="str">
        <f t="shared" si="39"/>
        <v/>
      </c>
    </row>
  </sheetData>
  <autoFilter ref="A8:S27" xr:uid="{00000000-0009-0000-0000-000000000000}"/>
  <sortState xmlns:xlrd2="http://schemas.microsoft.com/office/spreadsheetml/2017/richdata2" ref="A9:T65">
    <sortCondition ref="B9:B65"/>
    <sortCondition ref="H9:H65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8:G1048576 G8"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:G27"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22062022 -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2022-06-21T23:02:42Z</cp:lastPrinted>
  <dcterms:created xsi:type="dcterms:W3CDTF">2016-03-11T05:58:01Z</dcterms:created>
  <dcterms:modified xsi:type="dcterms:W3CDTF">2022-06-21T23:05:06Z</dcterms:modified>
</cp:coreProperties>
</file>