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codeName="ThisWorkbook"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xr:revisionPtr revIDLastSave="0" documentId="13_ncr:9_{F306A3C0-3C21-48FB-8A5E-F67488FEE13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DBR 15092022 - PREMIUM" sheetId="1" r:id="rId1"/>
  </sheets>
  <definedNames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GoalSeekTargetValue" hidden="1">0</definedName>
    <definedName name="_AtRisk_SimSetting_LiveUpdate" hidden="1">TRUE</definedName>
    <definedName name="_AtRisk_SimSetting_LiveUpdatePeriod" hidden="1">-1</definedName>
    <definedName name="_AtRisk_SimSetting_MacroMode" hidden="1">0</definedName>
    <definedName name="_AtRisk_SimSetting_MacroRecalculationBehavior" hidden="1">0</definedName>
    <definedName name="_AtRisk_SimSetting_MultipleCPUManualCount" hidden="1">8</definedName>
    <definedName name="_AtRisk_SimSetting_MultipleCPUMode" hidden="1">0</definedName>
    <definedName name="_AtRisk_SimSetting_RandomNumberGenerator" hidden="1">0</definedName>
    <definedName name="_AtRisk_SimSetting_ReportOptionCustomItemCumulativeOverlay01" hidden="1">0</definedName>
    <definedName name="_AtRisk_SimSetting_ReportOptionCustomItemCumulativeOverlay02" hidden="1">0</definedName>
    <definedName name="_AtRisk_SimSetting_ReportOptionCustomItemCumulativeOverlay03" hidden="1">0</definedName>
    <definedName name="_AtRisk_SimSetting_ReportOptionCustomItemCumulativeOverlay04" hidden="1">0</definedName>
    <definedName name="_AtRisk_SimSetting_ReportOptionCustomItemCumulativeOverlay05" hidden="1">0</definedName>
    <definedName name="_AtRisk_SimSetting_ReportOptionCustomItemCumulativeOverlay06" hidden="1">0</definedName>
    <definedName name="_AtRisk_SimSetting_ReportOptionCustomItemDistributionFormat01" hidden="1">1</definedName>
    <definedName name="_AtRisk_SimSetting_ReportOptionCustomItemDistributionFormat02" hidden="1">1</definedName>
    <definedName name="_AtRisk_SimSetting_ReportOptionCustomItemDistributionFormat03" hidden="1">4</definedName>
    <definedName name="_AtRisk_SimSetting_ReportOptionCustomItemDistributionFormat04" hidden="1">1</definedName>
    <definedName name="_AtRisk_SimSetting_ReportOptionCustomItemDistributionFormat05" hidden="1">1</definedName>
    <definedName name="_AtRisk_SimSetting_ReportOptionCustomItemDistributionFormat06" hidden="1">1</definedName>
    <definedName name="_AtRisk_SimSetting_ReportOptionCustomItemGraphFormat01" hidden="1">1</definedName>
    <definedName name="_AtRisk_SimSetting_ReportOptionCustomItemGraphFormat02" hidden="1">1</definedName>
    <definedName name="_AtRisk_SimSetting_ReportOptionCustomItemGraphFormat03" hidden="1">1</definedName>
    <definedName name="_AtRisk_SimSetting_ReportOptionCustomItemGraphFormat04" hidden="1">1</definedName>
    <definedName name="_AtRisk_SimSetting_ReportOptionCustomItemGraphFormat05" hidden="1">1</definedName>
    <definedName name="_AtRisk_SimSetting_ReportOptionCustomItemGraphFormat06" hidden="1">1</definedName>
    <definedName name="_AtRisk_SimSetting_ReportOptionCustomItemItemIndex01" hidden="1">0</definedName>
    <definedName name="_AtRisk_SimSetting_ReportOptionCustomItemItemIndex02" hidden="1">1</definedName>
    <definedName name="_AtRisk_SimSetting_ReportOptionCustomItemItemIndex03" hidden="1">2</definedName>
    <definedName name="_AtRisk_SimSetting_ReportOptionCustomItemItemIndex04" hidden="1">3</definedName>
    <definedName name="_AtRisk_SimSetting_ReportOptionCustomItemItemIndex05" hidden="1">4</definedName>
    <definedName name="_AtRisk_SimSetting_ReportOptionCustomItemItemIndex06" hidden="1">5</definedName>
    <definedName name="_AtRisk_SimSetting_ReportOptionCustomItemItemSize01" hidden="1">0</definedName>
    <definedName name="_AtRisk_SimSetting_ReportOptionCustomItemItemSize02" hidden="1">0</definedName>
    <definedName name="_AtRisk_SimSetting_ReportOptionCustomItemItemSize03" hidden="1">0</definedName>
    <definedName name="_AtRisk_SimSetting_ReportOptionCustomItemItemSize04" hidden="1">0</definedName>
    <definedName name="_AtRisk_SimSetting_ReportOptionCustomItemItemSize05" hidden="1">0</definedName>
    <definedName name="_AtRisk_SimSetting_ReportOptionCustomItemItemSize06" hidden="1">0</definedName>
    <definedName name="_AtRisk_SimSetting_ReportOptionCustomItemItemType01" hidden="1">1</definedName>
    <definedName name="_AtRisk_SimSetting_ReportOptionCustomItemItemType02" hidden="1">5</definedName>
    <definedName name="_AtRisk_SimSetting_ReportOptionCustomItemItemType03" hidden="1">1</definedName>
    <definedName name="_AtRisk_SimSetting_ReportOptionCustomItemItemType04" hidden="1">3</definedName>
    <definedName name="_AtRisk_SimSetting_ReportOptionCustomItemItemType05" hidden="1">2</definedName>
    <definedName name="_AtRisk_SimSetting_ReportOptionCustomItemItemType06" hidden="1">4</definedName>
    <definedName name="_AtRisk_SimSetting_ReportOptionCustomItemLegendType01" hidden="1">0</definedName>
    <definedName name="_AtRisk_SimSetting_ReportOptionCustomItemLegendType02" hidden="1">0</definedName>
    <definedName name="_AtRisk_SimSetting_ReportOptionCustomItemLegendType03" hidden="1">0</definedName>
    <definedName name="_AtRisk_SimSetting_ReportOptionCustomItemLegendType04" hidden="1">0</definedName>
    <definedName name="_AtRisk_SimSetting_ReportOptionCustomItemLegendType05" hidden="1">0</definedName>
    <definedName name="_AtRisk_SimSetting_ReportOptionCustomItemLegendType06" hidden="1">0</definedName>
    <definedName name="_AtRisk_SimSetting_ReportOptionCustomItemsCount" hidden="1">6</definedName>
    <definedName name="_AtRisk_SimSetting_ReportOptionCustomItemSensitivityFormat01" hidden="1">1</definedName>
    <definedName name="_AtRisk_SimSetting_ReportOptionCustomItemSensitivityFormat02" hidden="1">1</definedName>
    <definedName name="_AtRisk_SimSetting_ReportOptionCustomItemSensitivityFormat03" hidden="1">1</definedName>
    <definedName name="_AtRisk_SimSetting_ReportOptionCustomItemSensitivityFormat04" hidden="1">1</definedName>
    <definedName name="_AtRisk_SimSetting_ReportOptionCustomItemSensitivityFormat05" hidden="1">1</definedName>
    <definedName name="_AtRisk_SimSetting_ReportOptionCustomItemSensitivityFormat06" hidden="1">1</definedName>
    <definedName name="_AtRisk_SimSetting_ReportOptionCustomItemSummaryGraphType01" hidden="1">0</definedName>
    <definedName name="_AtRisk_SimSetting_ReportOptionCustomItemSummaryGraphType02" hidden="1">0</definedName>
    <definedName name="_AtRisk_SimSetting_ReportOptionCustomItemSummaryGraphType03" hidden="1">0</definedName>
    <definedName name="_AtRisk_SimSetting_ReportOptionCustomItemSummaryGraphType04" hidden="1">0</definedName>
    <definedName name="_AtRisk_SimSetting_ReportOptionCustomItemSummaryGraphType05" hidden="1">0</definedName>
    <definedName name="_AtRisk_SimSetting_ReportOptionCustomItemSummaryGraphType06" hidden="1">0</definedName>
    <definedName name="_AtRisk_SimSetting_ReportOptionDataMode" hidden="1">1</definedName>
    <definedName name="_AtRisk_SimSetting_ReportOptionReportMultiSimType" hidden="1">0</definedName>
    <definedName name="_AtRisk_SimSetting_ReportOptionReportPlacement" hidden="1">1</definedName>
    <definedName name="_AtRisk_SimSetting_ReportOptionReportSelection" hidden="1">2</definedName>
    <definedName name="_AtRisk_SimSetting_ReportOptionReportsFileType" hidden="1">1</definedName>
    <definedName name="_AtRisk_SimSetting_ReportOptionReportStyle" hidden="1">2</definedName>
    <definedName name="_AtRisk_SimSetting_ReportOptionSelectiveQR" hidden="1">FALSE</definedName>
    <definedName name="_AtRisk_SimSetting_ReportsList" hidden="1">2</definedName>
    <definedName name="_AtRisk_SimSetting_ShowSimulationProgressWindow" hidden="1">TRUE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xlnm._FilterDatabase" localSheetId="0" hidden="1">'DBR 15092022 - PREMIUM'!$A$7:$S$7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7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50" i="1" l="1"/>
  <c r="I50" i="1"/>
  <c r="J50" i="1" s="1"/>
  <c r="K50" i="1" s="1"/>
  <c r="L50" i="1" s="1"/>
  <c r="H48" i="1"/>
  <c r="I48" i="1"/>
  <c r="J48" i="1" s="1"/>
  <c r="K48" i="1" s="1"/>
  <c r="L48" i="1" s="1"/>
  <c r="H46" i="1"/>
  <c r="I46" i="1"/>
  <c r="J46" i="1" s="1"/>
  <c r="K46" i="1" s="1"/>
  <c r="L46" i="1" s="1"/>
  <c r="H42" i="1"/>
  <c r="I42" i="1"/>
  <c r="J42" i="1" s="1"/>
  <c r="K42" i="1" s="1"/>
  <c r="L42" i="1" s="1"/>
  <c r="H52" i="1"/>
  <c r="I52" i="1"/>
  <c r="J52" i="1" s="1"/>
  <c r="K52" i="1" s="1"/>
  <c r="L52" i="1" s="1"/>
  <c r="H45" i="1"/>
  <c r="I45" i="1"/>
  <c r="J45" i="1" s="1"/>
  <c r="K45" i="1" s="1"/>
  <c r="L45" i="1" s="1"/>
  <c r="H44" i="1"/>
  <c r="I44" i="1"/>
  <c r="J44" i="1" s="1"/>
  <c r="K44" i="1" s="1"/>
  <c r="L44" i="1" s="1"/>
  <c r="H43" i="1"/>
  <c r="I43" i="1"/>
  <c r="J43" i="1" s="1"/>
  <c r="K43" i="1" s="1"/>
  <c r="L43" i="1" s="1"/>
  <c r="H47" i="1"/>
  <c r="I47" i="1"/>
  <c r="J47" i="1" s="1"/>
  <c r="K47" i="1" s="1"/>
  <c r="L47" i="1" s="1"/>
  <c r="H49" i="1"/>
  <c r="I49" i="1"/>
  <c r="J49" i="1" s="1"/>
  <c r="K49" i="1" s="1"/>
  <c r="L49" i="1" s="1"/>
  <c r="H51" i="1"/>
  <c r="I51" i="1"/>
  <c r="J51" i="1" s="1"/>
  <c r="K51" i="1" s="1"/>
  <c r="L51" i="1" s="1"/>
  <c r="H59" i="1"/>
  <c r="I59" i="1"/>
  <c r="J59" i="1" s="1"/>
  <c r="K59" i="1" s="1"/>
  <c r="L59" i="1" s="1"/>
  <c r="H56" i="1"/>
  <c r="I56" i="1"/>
  <c r="J56" i="1" s="1"/>
  <c r="K56" i="1" s="1"/>
  <c r="L56" i="1" s="1"/>
  <c r="H55" i="1"/>
  <c r="I55" i="1"/>
  <c r="J55" i="1" s="1"/>
  <c r="K55" i="1" s="1"/>
  <c r="L55" i="1" s="1"/>
  <c r="H57" i="1"/>
  <c r="I57" i="1"/>
  <c r="J57" i="1" s="1"/>
  <c r="K57" i="1" s="1"/>
  <c r="L57" i="1" s="1"/>
  <c r="H54" i="1"/>
  <c r="I54" i="1"/>
  <c r="J54" i="1" s="1"/>
  <c r="K54" i="1" s="1"/>
  <c r="L54" i="1" s="1"/>
  <c r="H60" i="1"/>
  <c r="I60" i="1"/>
  <c r="J60" i="1" s="1"/>
  <c r="K60" i="1" s="1"/>
  <c r="L60" i="1" s="1"/>
  <c r="H61" i="1"/>
  <c r="I61" i="1"/>
  <c r="J61" i="1" s="1"/>
  <c r="K61" i="1" s="1"/>
  <c r="L61" i="1" s="1"/>
  <c r="H58" i="1"/>
  <c r="I58" i="1"/>
  <c r="J58" i="1" s="1"/>
  <c r="K58" i="1" s="1"/>
  <c r="L58" i="1" s="1"/>
  <c r="H65" i="1"/>
  <c r="I65" i="1"/>
  <c r="J65" i="1" s="1"/>
  <c r="K65" i="1" s="1"/>
  <c r="L65" i="1" s="1"/>
  <c r="H71" i="1"/>
  <c r="I71" i="1"/>
  <c r="J71" i="1" s="1"/>
  <c r="K71" i="1" s="1"/>
  <c r="L71" i="1" s="1"/>
  <c r="H68" i="1"/>
  <c r="I68" i="1"/>
  <c r="J68" i="1" s="1"/>
  <c r="K68" i="1" s="1"/>
  <c r="L68" i="1" s="1"/>
  <c r="H70" i="1"/>
  <c r="I70" i="1"/>
  <c r="J70" i="1" s="1"/>
  <c r="K70" i="1" s="1"/>
  <c r="L70" i="1" s="1"/>
  <c r="H63" i="1"/>
  <c r="I63" i="1"/>
  <c r="J63" i="1" s="1"/>
  <c r="K63" i="1" s="1"/>
  <c r="L63" i="1" s="1"/>
  <c r="H64" i="1"/>
  <c r="I64" i="1"/>
  <c r="J64" i="1" s="1"/>
  <c r="K64" i="1" s="1"/>
  <c r="L64" i="1" s="1"/>
  <c r="H67" i="1"/>
  <c r="I67" i="1"/>
  <c r="J67" i="1" s="1"/>
  <c r="K67" i="1" s="1"/>
  <c r="L67" i="1" s="1"/>
  <c r="H69" i="1"/>
  <c r="I69" i="1"/>
  <c r="J69" i="1"/>
  <c r="K69" i="1" s="1"/>
  <c r="L69" i="1" s="1"/>
  <c r="H66" i="1"/>
  <c r="I66" i="1"/>
  <c r="J66" i="1" s="1"/>
  <c r="K66" i="1" s="1"/>
  <c r="L66" i="1" s="1"/>
  <c r="H31" i="1"/>
  <c r="I31" i="1"/>
  <c r="J31" i="1" s="1"/>
  <c r="K31" i="1" s="1"/>
  <c r="L31" i="1" s="1"/>
  <c r="H32" i="1"/>
  <c r="I32" i="1"/>
  <c r="J32" i="1" s="1"/>
  <c r="K32" i="1" s="1"/>
  <c r="L32" i="1" s="1"/>
  <c r="H33" i="1"/>
  <c r="I33" i="1"/>
  <c r="J33" i="1" s="1"/>
  <c r="K33" i="1" s="1"/>
  <c r="L33" i="1" s="1"/>
  <c r="H30" i="1"/>
  <c r="I30" i="1"/>
  <c r="J30" i="1" s="1"/>
  <c r="K30" i="1" s="1"/>
  <c r="L30" i="1" s="1"/>
  <c r="H40" i="1"/>
  <c r="I40" i="1"/>
  <c r="J40" i="1" s="1"/>
  <c r="K40" i="1" s="1"/>
  <c r="L40" i="1" s="1"/>
  <c r="H37" i="1"/>
  <c r="I37" i="1"/>
  <c r="J37" i="1" s="1"/>
  <c r="K37" i="1" s="1"/>
  <c r="L37" i="1" s="1"/>
  <c r="H39" i="1"/>
  <c r="I39" i="1"/>
  <c r="J39" i="1" s="1"/>
  <c r="K39" i="1" s="1"/>
  <c r="L39" i="1" s="1"/>
  <c r="H34" i="1"/>
  <c r="I34" i="1"/>
  <c r="J34" i="1" s="1"/>
  <c r="K34" i="1" s="1"/>
  <c r="L34" i="1" s="1"/>
  <c r="H36" i="1"/>
  <c r="I36" i="1"/>
  <c r="J36" i="1" s="1"/>
  <c r="K36" i="1" s="1"/>
  <c r="L36" i="1" s="1"/>
  <c r="H38" i="1"/>
  <c r="I38" i="1"/>
  <c r="J38" i="1" s="1"/>
  <c r="K38" i="1" s="1"/>
  <c r="L38" i="1" s="1"/>
  <c r="H35" i="1"/>
  <c r="I35" i="1"/>
  <c r="J35" i="1" s="1"/>
  <c r="K35" i="1" s="1"/>
  <c r="L35" i="1" s="1"/>
  <c r="H18" i="1"/>
  <c r="I18" i="1"/>
  <c r="J18" i="1" s="1"/>
  <c r="K18" i="1" s="1"/>
  <c r="L18" i="1" s="1"/>
  <c r="H16" i="1"/>
  <c r="I16" i="1"/>
  <c r="J16" i="1" s="1"/>
  <c r="K16" i="1" s="1"/>
  <c r="L16" i="1" s="1"/>
  <c r="H9" i="1"/>
  <c r="I9" i="1"/>
  <c r="J9" i="1" s="1"/>
  <c r="K9" i="1" s="1"/>
  <c r="L9" i="1" s="1"/>
  <c r="H13" i="1"/>
  <c r="I13" i="1"/>
  <c r="J13" i="1" s="1"/>
  <c r="K13" i="1" s="1"/>
  <c r="L13" i="1" s="1"/>
  <c r="H22" i="1"/>
  <c r="I22" i="1"/>
  <c r="J22" i="1" s="1"/>
  <c r="K22" i="1" s="1"/>
  <c r="L22" i="1" s="1"/>
  <c r="H25" i="1"/>
  <c r="I25" i="1"/>
  <c r="J25" i="1" s="1"/>
  <c r="K25" i="1" s="1"/>
  <c r="L25" i="1" s="1"/>
  <c r="H26" i="1"/>
  <c r="I26" i="1"/>
  <c r="J26" i="1" s="1"/>
  <c r="K26" i="1" s="1"/>
  <c r="L26" i="1" s="1"/>
  <c r="H23" i="1"/>
  <c r="I23" i="1"/>
  <c r="J23" i="1" s="1"/>
  <c r="K23" i="1" s="1"/>
  <c r="L23" i="1" s="1"/>
  <c r="H27" i="1"/>
  <c r="I27" i="1"/>
  <c r="J27" i="1" s="1"/>
  <c r="K27" i="1" s="1"/>
  <c r="L27" i="1" s="1"/>
  <c r="H21" i="1"/>
  <c r="I21" i="1"/>
  <c r="J21" i="1" s="1"/>
  <c r="K21" i="1" s="1"/>
  <c r="L21" i="1" s="1"/>
  <c r="H24" i="1"/>
  <c r="I24" i="1"/>
  <c r="J24" i="1" s="1"/>
  <c r="K24" i="1" s="1"/>
  <c r="L24" i="1" s="1"/>
  <c r="H20" i="1"/>
  <c r="I20" i="1"/>
  <c r="J20" i="1" s="1"/>
  <c r="K20" i="1" s="1"/>
  <c r="L20" i="1" s="1"/>
  <c r="H28" i="1"/>
  <c r="I28" i="1"/>
  <c r="J28" i="1" s="1"/>
  <c r="K28" i="1" s="1"/>
  <c r="L28" i="1" s="1"/>
  <c r="H8" i="1"/>
  <c r="I8" i="1"/>
  <c r="J8" i="1" s="1"/>
  <c r="K8" i="1" s="1"/>
  <c r="L8" i="1" s="1"/>
  <c r="H17" i="1"/>
  <c r="I17" i="1"/>
  <c r="J17" i="1" s="1"/>
  <c r="K17" i="1" s="1"/>
  <c r="L17" i="1" s="1"/>
  <c r="H10" i="1"/>
  <c r="I10" i="1"/>
  <c r="J10" i="1" s="1"/>
  <c r="K10" i="1" s="1"/>
  <c r="L10" i="1" s="1"/>
  <c r="H12" i="1"/>
  <c r="I12" i="1"/>
  <c r="J12" i="1" s="1"/>
  <c r="K12" i="1" s="1"/>
  <c r="L12" i="1" s="1"/>
  <c r="H15" i="1"/>
  <c r="I15" i="1"/>
  <c r="J15" i="1" s="1"/>
  <c r="K15" i="1" s="1"/>
  <c r="L15" i="1" s="1"/>
  <c r="H11" i="1"/>
  <c r="I11" i="1"/>
  <c r="J11" i="1" s="1"/>
  <c r="K11" i="1" s="1"/>
  <c r="L11" i="1" s="1"/>
  <c r="H14" i="1"/>
  <c r="I14" i="1"/>
  <c r="J14" i="1" s="1"/>
  <c r="K14" i="1" s="1"/>
  <c r="L14" i="1" s="1"/>
  <c r="M69" i="1" l="1"/>
  <c r="N69" i="1" s="1"/>
  <c r="O69" i="1" s="1"/>
  <c r="P69" i="1" s="1"/>
  <c r="M70" i="1"/>
  <c r="N70" i="1" s="1"/>
  <c r="O70" i="1" s="1"/>
  <c r="P70" i="1" s="1"/>
  <c r="M66" i="1"/>
  <c r="N66" i="1" s="1"/>
  <c r="O66" i="1" s="1"/>
  <c r="P66" i="1" s="1"/>
  <c r="M67" i="1"/>
  <c r="N67" i="1" s="1"/>
  <c r="O67" i="1" s="1"/>
  <c r="P67" i="1" s="1"/>
  <c r="M64" i="1"/>
  <c r="N64" i="1" s="1"/>
  <c r="O64" i="1" s="1"/>
  <c r="P64" i="1" s="1"/>
  <c r="M68" i="1"/>
  <c r="N68" i="1" s="1"/>
  <c r="O68" i="1" s="1"/>
  <c r="P68" i="1" s="1"/>
  <c r="M71" i="1"/>
  <c r="N71" i="1" s="1"/>
  <c r="O71" i="1" s="1"/>
  <c r="P71" i="1" s="1"/>
  <c r="M65" i="1"/>
  <c r="N65" i="1" s="1"/>
  <c r="O65" i="1" s="1"/>
  <c r="P65" i="1" s="1"/>
  <c r="M58" i="1"/>
  <c r="N58" i="1" s="1"/>
  <c r="O58" i="1" s="1"/>
  <c r="P58" i="1" s="1"/>
  <c r="M60" i="1"/>
  <c r="N60" i="1" s="1"/>
  <c r="O60" i="1" s="1"/>
  <c r="P60" i="1" s="1"/>
  <c r="M61" i="1"/>
  <c r="N61" i="1" s="1"/>
  <c r="O61" i="1" s="1"/>
  <c r="P61" i="1" s="1"/>
  <c r="M63" i="1"/>
  <c r="N63" i="1" s="1"/>
  <c r="O63" i="1" s="1"/>
  <c r="P63" i="1" s="1"/>
  <c r="M56" i="1"/>
  <c r="N56" i="1" s="1"/>
  <c r="O56" i="1" s="1"/>
  <c r="P56" i="1" s="1"/>
  <c r="M55" i="1"/>
  <c r="N55" i="1" s="1"/>
  <c r="O55" i="1" s="1"/>
  <c r="P55" i="1" s="1"/>
  <c r="M59" i="1"/>
  <c r="N59" i="1" s="1"/>
  <c r="O59" i="1" s="1"/>
  <c r="P59" i="1" s="1"/>
  <c r="M54" i="1"/>
  <c r="N54" i="1" s="1"/>
  <c r="O54" i="1" s="1"/>
  <c r="P54" i="1" s="1"/>
  <c r="M43" i="1"/>
  <c r="N43" i="1" s="1"/>
  <c r="O43" i="1" s="1"/>
  <c r="P43" i="1" s="1"/>
  <c r="M57" i="1"/>
  <c r="N57" i="1" s="1"/>
  <c r="O57" i="1" s="1"/>
  <c r="P57" i="1" s="1"/>
  <c r="M51" i="1"/>
  <c r="N51" i="1" s="1"/>
  <c r="O51" i="1" s="1"/>
  <c r="P51" i="1" s="1"/>
  <c r="M52" i="1"/>
  <c r="N52" i="1" s="1"/>
  <c r="O52" i="1" s="1"/>
  <c r="P52" i="1" s="1"/>
  <c r="M46" i="1"/>
  <c r="N46" i="1" s="1"/>
  <c r="O46" i="1" s="1"/>
  <c r="P46" i="1" s="1"/>
  <c r="M50" i="1"/>
  <c r="N50" i="1" s="1"/>
  <c r="O50" i="1" s="1"/>
  <c r="P50" i="1" s="1"/>
  <c r="M45" i="1"/>
  <c r="N45" i="1" s="1"/>
  <c r="O45" i="1" s="1"/>
  <c r="P45" i="1" s="1"/>
  <c r="M42" i="1"/>
  <c r="N42" i="1" s="1"/>
  <c r="O42" i="1" s="1"/>
  <c r="P42" i="1" s="1"/>
  <c r="M48" i="1"/>
  <c r="N48" i="1" s="1"/>
  <c r="O48" i="1" s="1"/>
  <c r="P48" i="1" s="1"/>
  <c r="M44" i="1"/>
  <c r="N44" i="1" s="1"/>
  <c r="O44" i="1" s="1"/>
  <c r="P44" i="1" s="1"/>
  <c r="M47" i="1"/>
  <c r="N47" i="1" s="1"/>
  <c r="O47" i="1" s="1"/>
  <c r="P47" i="1" s="1"/>
  <c r="M49" i="1"/>
  <c r="N49" i="1" s="1"/>
  <c r="O49" i="1" s="1"/>
  <c r="P49" i="1" s="1"/>
  <c r="M39" i="1"/>
  <c r="N39" i="1" s="1"/>
  <c r="O39" i="1" s="1"/>
  <c r="P39" i="1" s="1"/>
  <c r="M37" i="1"/>
  <c r="N37" i="1" s="1"/>
  <c r="O37" i="1" s="1"/>
  <c r="P37" i="1" s="1"/>
  <c r="M34" i="1"/>
  <c r="N34" i="1" s="1"/>
  <c r="O34" i="1" s="1"/>
  <c r="P34" i="1" s="1"/>
  <c r="M32" i="1"/>
  <c r="N32" i="1" s="1"/>
  <c r="O32" i="1" s="1"/>
  <c r="P32" i="1" s="1"/>
  <c r="M40" i="1"/>
  <c r="N40" i="1" s="1"/>
  <c r="O40" i="1" s="1"/>
  <c r="P40" i="1" s="1"/>
  <c r="M31" i="1"/>
  <c r="N31" i="1" s="1"/>
  <c r="O31" i="1" s="1"/>
  <c r="P31" i="1" s="1"/>
  <c r="M30" i="1"/>
  <c r="N30" i="1" s="1"/>
  <c r="O30" i="1" s="1"/>
  <c r="P30" i="1" s="1"/>
  <c r="M33" i="1"/>
  <c r="N33" i="1" s="1"/>
  <c r="O33" i="1" s="1"/>
  <c r="P33" i="1" s="1"/>
  <c r="M35" i="1"/>
  <c r="N35" i="1" s="1"/>
  <c r="O35" i="1" s="1"/>
  <c r="P35" i="1" s="1"/>
  <c r="M36" i="1"/>
  <c r="N36" i="1" s="1"/>
  <c r="O36" i="1" s="1"/>
  <c r="P36" i="1" s="1"/>
  <c r="M38" i="1"/>
  <c r="N38" i="1" s="1"/>
  <c r="O38" i="1" s="1"/>
  <c r="P38" i="1" s="1"/>
  <c r="M23" i="1"/>
  <c r="N23" i="1" s="1"/>
  <c r="O23" i="1" s="1"/>
  <c r="P23" i="1" s="1"/>
  <c r="M9" i="1"/>
  <c r="N9" i="1" s="1"/>
  <c r="O9" i="1" s="1"/>
  <c r="P9" i="1" s="1"/>
  <c r="M13" i="1"/>
  <c r="N13" i="1" s="1"/>
  <c r="O13" i="1" s="1"/>
  <c r="P13" i="1" s="1"/>
  <c r="M16" i="1"/>
  <c r="N16" i="1" s="1"/>
  <c r="O16" i="1" s="1"/>
  <c r="P16" i="1" s="1"/>
  <c r="M27" i="1"/>
  <c r="N27" i="1" s="1"/>
  <c r="O27" i="1" s="1"/>
  <c r="P27" i="1" s="1"/>
  <c r="M20" i="1"/>
  <c r="N20" i="1" s="1"/>
  <c r="O20" i="1" s="1"/>
  <c r="P20" i="1" s="1"/>
  <c r="M21" i="1"/>
  <c r="N21" i="1" s="1"/>
  <c r="O21" i="1" s="1"/>
  <c r="P21" i="1" s="1"/>
  <c r="M28" i="1"/>
  <c r="N28" i="1" s="1"/>
  <c r="O28" i="1" s="1"/>
  <c r="P28" i="1" s="1"/>
  <c r="M24" i="1"/>
  <c r="N24" i="1" s="1"/>
  <c r="O24" i="1" s="1"/>
  <c r="P24" i="1" s="1"/>
  <c r="M25" i="1"/>
  <c r="N25" i="1" s="1"/>
  <c r="O25" i="1" s="1"/>
  <c r="P25" i="1" s="1"/>
  <c r="M26" i="1"/>
  <c r="N26" i="1" s="1"/>
  <c r="O26" i="1" s="1"/>
  <c r="P26" i="1" s="1"/>
  <c r="M22" i="1"/>
  <c r="N22" i="1" s="1"/>
  <c r="O22" i="1" s="1"/>
  <c r="P22" i="1" s="1"/>
  <c r="M18" i="1"/>
  <c r="N18" i="1" s="1"/>
  <c r="O18" i="1" s="1"/>
  <c r="P18" i="1" s="1"/>
  <c r="M12" i="1"/>
  <c r="N12" i="1" s="1"/>
  <c r="O12" i="1" s="1"/>
  <c r="P12" i="1" s="1"/>
  <c r="M11" i="1"/>
  <c r="N11" i="1" s="1"/>
  <c r="O11" i="1" s="1"/>
  <c r="P11" i="1" s="1"/>
  <c r="M15" i="1"/>
  <c r="N15" i="1" s="1"/>
  <c r="O15" i="1" s="1"/>
  <c r="P15" i="1" s="1"/>
  <c r="M14" i="1"/>
  <c r="N14" i="1" s="1"/>
  <c r="O14" i="1" s="1"/>
  <c r="P14" i="1" s="1"/>
  <c r="M10" i="1"/>
  <c r="N10" i="1" s="1"/>
  <c r="O10" i="1" s="1"/>
  <c r="P10" i="1" s="1"/>
  <c r="M17" i="1"/>
  <c r="N17" i="1" s="1"/>
  <c r="O17" i="1" s="1"/>
  <c r="P17" i="1" s="1"/>
  <c r="M8" i="1"/>
  <c r="N8" i="1" s="1"/>
  <c r="O8" i="1" s="1"/>
  <c r="P8" i="1" s="1"/>
  <c r="Q49" i="1" l="1"/>
  <c r="R49" i="1" s="1"/>
  <c r="S49" i="1" s="1"/>
  <c r="Q63" i="1"/>
  <c r="R63" i="1" s="1"/>
  <c r="S63" i="1" s="1"/>
  <c r="Q59" i="1"/>
  <c r="R59" i="1" s="1"/>
  <c r="S59" i="1" s="1"/>
  <c r="Q50" i="1"/>
  <c r="R50" i="1" s="1"/>
  <c r="S50" i="1" s="1"/>
  <c r="Q55" i="1"/>
  <c r="R55" i="1" s="1"/>
  <c r="S55" i="1" s="1"/>
  <c r="Q68" i="1"/>
  <c r="R68" i="1" s="1"/>
  <c r="S68" i="1" s="1"/>
  <c r="Q54" i="1"/>
  <c r="R54" i="1" s="1"/>
  <c r="S54" i="1" s="1"/>
  <c r="Q52" i="1"/>
  <c r="R52" i="1" s="1"/>
  <c r="S52" i="1" s="1"/>
  <c r="Q70" i="1"/>
  <c r="R70" i="1" s="1"/>
  <c r="S70" i="1" s="1"/>
  <c r="Q44" i="1"/>
  <c r="R44" i="1" s="1"/>
  <c r="S44" i="1" s="1"/>
  <c r="Q57" i="1"/>
  <c r="R57" i="1" s="1"/>
  <c r="S57" i="1" s="1"/>
  <c r="Q65" i="1"/>
  <c r="R65" i="1" s="1"/>
  <c r="S65" i="1" s="1"/>
  <c r="Q47" i="1"/>
  <c r="R47" i="1" s="1"/>
  <c r="S47" i="1" s="1"/>
  <c r="Q45" i="1"/>
  <c r="R45" i="1" s="1"/>
  <c r="S45" i="1" s="1"/>
  <c r="Q51" i="1"/>
  <c r="R51" i="1" s="1"/>
  <c r="S51" i="1" s="1"/>
  <c r="Q42" i="1"/>
  <c r="R42" i="1" s="1"/>
  <c r="S42" i="1" s="1"/>
  <c r="Q69" i="1"/>
  <c r="R69" i="1" s="1"/>
  <c r="S69" i="1" s="1"/>
  <c r="Q61" i="1"/>
  <c r="R61" i="1" s="1"/>
  <c r="S61" i="1" s="1"/>
  <c r="Q56" i="1"/>
  <c r="R56" i="1" s="1"/>
  <c r="S56" i="1" s="1"/>
  <c r="Q46" i="1"/>
  <c r="R46" i="1" s="1"/>
  <c r="S46" i="1" s="1"/>
  <c r="Q43" i="1"/>
  <c r="R43" i="1" s="1"/>
  <c r="S43" i="1" s="1"/>
  <c r="Q60" i="1"/>
  <c r="R60" i="1" s="1"/>
  <c r="S60" i="1" s="1"/>
  <c r="Q64" i="1"/>
  <c r="R64" i="1" s="1"/>
  <c r="S64" i="1" s="1"/>
  <c r="Q66" i="1"/>
  <c r="R66" i="1" s="1"/>
  <c r="S66" i="1" s="1"/>
  <c r="Q71" i="1"/>
  <c r="R71" i="1" s="1"/>
  <c r="S71" i="1" s="1"/>
  <c r="Q58" i="1"/>
  <c r="R58" i="1" s="1"/>
  <c r="S58" i="1" s="1"/>
  <c r="Q67" i="1"/>
  <c r="R67" i="1" s="1"/>
  <c r="S67" i="1" s="1"/>
  <c r="Q48" i="1"/>
  <c r="R48" i="1" s="1"/>
  <c r="S48" i="1" s="1"/>
  <c r="Q32" i="1"/>
  <c r="R32" i="1" s="1"/>
  <c r="S32" i="1" s="1"/>
  <c r="Q39" i="1"/>
  <c r="R39" i="1" s="1"/>
  <c r="S39" i="1" s="1"/>
  <c r="Q33" i="1"/>
  <c r="R33" i="1" s="1"/>
  <c r="S33" i="1" s="1"/>
  <c r="Q37" i="1"/>
  <c r="R37" i="1" s="1"/>
  <c r="S37" i="1" s="1"/>
  <c r="Q30" i="1"/>
  <c r="R30" i="1" s="1"/>
  <c r="S30" i="1" s="1"/>
  <c r="Q34" i="1"/>
  <c r="R34" i="1" s="1"/>
  <c r="S34" i="1" s="1"/>
  <c r="Q40" i="1"/>
  <c r="R40" i="1" s="1"/>
  <c r="S40" i="1" s="1"/>
  <c r="Q31" i="1"/>
  <c r="R31" i="1" s="1"/>
  <c r="S31" i="1" s="1"/>
  <c r="Q35" i="1"/>
  <c r="R35" i="1" s="1"/>
  <c r="S35" i="1" s="1"/>
  <c r="Q36" i="1"/>
  <c r="R36" i="1" s="1"/>
  <c r="S36" i="1" s="1"/>
  <c r="Q38" i="1"/>
  <c r="R38" i="1" s="1"/>
  <c r="S38" i="1" s="1"/>
  <c r="Q23" i="1"/>
  <c r="R23" i="1" s="1"/>
  <c r="S23" i="1" s="1"/>
  <c r="Q9" i="1"/>
  <c r="R9" i="1" s="1"/>
  <c r="S9" i="1" s="1"/>
  <c r="Q24" i="1"/>
  <c r="R24" i="1" s="1"/>
  <c r="S24" i="1" s="1"/>
  <c r="Q28" i="1"/>
  <c r="R28" i="1" s="1"/>
  <c r="S28" i="1" s="1"/>
  <c r="Q20" i="1"/>
  <c r="R20" i="1" s="1"/>
  <c r="S20" i="1" s="1"/>
  <c r="Q22" i="1"/>
  <c r="R22" i="1" s="1"/>
  <c r="S22" i="1" s="1"/>
  <c r="Q25" i="1"/>
  <c r="R25" i="1" s="1"/>
  <c r="S25" i="1" s="1"/>
  <c r="Q13" i="1"/>
  <c r="R13" i="1" s="1"/>
  <c r="S13" i="1" s="1"/>
  <c r="Q26" i="1"/>
  <c r="R26" i="1" s="1"/>
  <c r="S26" i="1" s="1"/>
  <c r="Q27" i="1"/>
  <c r="R27" i="1" s="1"/>
  <c r="S27" i="1" s="1"/>
  <c r="Q18" i="1"/>
  <c r="R18" i="1" s="1"/>
  <c r="S18" i="1" s="1"/>
  <c r="Q16" i="1"/>
  <c r="R16" i="1" s="1"/>
  <c r="S16" i="1" s="1"/>
  <c r="Q21" i="1"/>
  <c r="R21" i="1" s="1"/>
  <c r="S21" i="1" s="1"/>
  <c r="Q17" i="1"/>
  <c r="R17" i="1" s="1"/>
  <c r="S17" i="1" s="1"/>
  <c r="Q15" i="1"/>
  <c r="R15" i="1" s="1"/>
  <c r="S15" i="1" s="1"/>
  <c r="Q11" i="1"/>
  <c r="R11" i="1" s="1"/>
  <c r="S11" i="1" s="1"/>
  <c r="Q12" i="1"/>
  <c r="R12" i="1" s="1"/>
  <c r="S12" i="1" s="1"/>
  <c r="Q14" i="1"/>
  <c r="R14" i="1" s="1"/>
  <c r="S14" i="1" s="1"/>
  <c r="Q10" i="1"/>
  <c r="R10" i="1" s="1"/>
  <c r="S10" i="1" s="1"/>
  <c r="Q8" i="1"/>
  <c r="R8" i="1" s="1"/>
  <c r="S8" i="1" s="1"/>
</calcChain>
</file>

<file path=xl/sharedStrings.xml><?xml version="1.0" encoding="utf-8"?>
<sst xmlns="http://schemas.openxmlformats.org/spreadsheetml/2006/main" count="137" uniqueCount="79">
  <si>
    <t>RaceID</t>
  </si>
  <si>
    <t>Time</t>
  </si>
  <si>
    <t>Track</t>
  </si>
  <si>
    <t>RN</t>
  </si>
  <si>
    <t>TN</t>
  </si>
  <si>
    <t>Horse</t>
  </si>
  <si>
    <t>Rating</t>
  </si>
  <si>
    <t>Rank</t>
  </si>
  <si>
    <t>Average</t>
  </si>
  <si>
    <t>Margin</t>
  </si>
  <si>
    <t>NormRating</t>
  </si>
  <si>
    <t>EXP</t>
  </si>
  <si>
    <t>SUM</t>
  </si>
  <si>
    <t>PROB</t>
  </si>
  <si>
    <t>PRICE</t>
  </si>
  <si>
    <t>PROB_TRANS</t>
  </si>
  <si>
    <t>MODEL_SUM</t>
  </si>
  <si>
    <t>RAW_PROB</t>
  </si>
  <si>
    <t>Price</t>
  </si>
  <si>
    <t xml:space="preserve">Gwithian Bay        </t>
  </si>
  <si>
    <t xml:space="preserve">The Sisters         </t>
  </si>
  <si>
    <t>Geelong</t>
  </si>
  <si>
    <t xml:space="preserve">Footlights          </t>
  </si>
  <si>
    <t xml:space="preserve">Takumi              </t>
  </si>
  <si>
    <t xml:space="preserve">Captain Envious     </t>
  </si>
  <si>
    <t xml:space="preserve">Mountain Range      </t>
  </si>
  <si>
    <t xml:space="preserve">The Delphi          </t>
  </si>
  <si>
    <t xml:space="preserve">Fiasco Tess         </t>
  </si>
  <si>
    <t xml:space="preserve">Laelaps             </t>
  </si>
  <si>
    <t xml:space="preserve">Svaneke             </t>
  </si>
  <si>
    <t xml:space="preserve">Notmyfirstrodeo     </t>
  </si>
  <si>
    <t xml:space="preserve">Rebel Typhoon       </t>
  </si>
  <si>
    <t xml:space="preserve">Albanian Eagle      </t>
  </si>
  <si>
    <t xml:space="preserve">Laughing Grizzley   </t>
  </si>
  <si>
    <t xml:space="preserve">Ambalac             </t>
  </si>
  <si>
    <t xml:space="preserve">Arktika Klasse      </t>
  </si>
  <si>
    <t xml:space="preserve">Frankenstar         </t>
  </si>
  <si>
    <t xml:space="preserve">Landgrave           </t>
  </si>
  <si>
    <t xml:space="preserve">Mr Lincoln          </t>
  </si>
  <si>
    <t xml:space="preserve">Aperol Sprint       </t>
  </si>
  <si>
    <t xml:space="preserve">Mafiore             </t>
  </si>
  <si>
    <t xml:space="preserve">Couldbefamous       </t>
  </si>
  <si>
    <t xml:space="preserve">Atomic Rock         </t>
  </si>
  <si>
    <t xml:space="preserve">Mishika             </t>
  </si>
  <si>
    <t xml:space="preserve">Arizona Dreaming    </t>
  </si>
  <si>
    <t xml:space="preserve">Staunch             </t>
  </si>
  <si>
    <t xml:space="preserve">Supreme Thunder     </t>
  </si>
  <si>
    <t xml:space="preserve">Kew Player          </t>
  </si>
  <si>
    <t xml:space="preserve">Without Excuse      </t>
  </si>
  <si>
    <t xml:space="preserve">Dashing Tycoon      </t>
  </si>
  <si>
    <t xml:space="preserve">Notabadbuy          </t>
  </si>
  <si>
    <t xml:space="preserve">Eidolon             </t>
  </si>
  <si>
    <t xml:space="preserve">Needlework          </t>
  </si>
  <si>
    <t xml:space="preserve">Amalfi Amore        </t>
  </si>
  <si>
    <t xml:space="preserve">Hillcrest Moses     </t>
  </si>
  <si>
    <t xml:space="preserve">Phoenix Global      </t>
  </si>
  <si>
    <t xml:space="preserve">Costless            </t>
  </si>
  <si>
    <t xml:space="preserve">Submerge            </t>
  </si>
  <si>
    <t xml:space="preserve">The Exchange        </t>
  </si>
  <si>
    <t xml:space="preserve">Commodity           </t>
  </si>
  <si>
    <t xml:space="preserve">Zeminnika           </t>
  </si>
  <si>
    <t xml:space="preserve">Inyangani           </t>
  </si>
  <si>
    <t xml:space="preserve">Little Richie Turf  </t>
  </si>
  <si>
    <t xml:space="preserve">Kazio               </t>
  </si>
  <si>
    <t xml:space="preserve">Ivorys Delight      </t>
  </si>
  <si>
    <t xml:space="preserve">St Lawrence         </t>
  </si>
  <si>
    <t xml:space="preserve">Legatus             </t>
  </si>
  <si>
    <t xml:space="preserve">Wegobam             </t>
  </si>
  <si>
    <t xml:space="preserve">Lunar Mirage        </t>
  </si>
  <si>
    <t xml:space="preserve">Fast Melody         </t>
  </si>
  <si>
    <t xml:space="preserve">Zazster             </t>
  </si>
  <si>
    <t xml:space="preserve">Rolling Moss        </t>
  </si>
  <si>
    <t xml:space="preserve">Curly Burgin        </t>
  </si>
  <si>
    <t xml:space="preserve">Get On The Gas      </t>
  </si>
  <si>
    <t xml:space="preserve">Aerovictory         </t>
  </si>
  <si>
    <t xml:space="preserve">For Real Life       </t>
  </si>
  <si>
    <t xml:space="preserve">Who Shot Suzy       </t>
  </si>
  <si>
    <t xml:space="preserve">Squad               </t>
  </si>
  <si>
    <t xml:space="preserve">Written Sun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</si>
</sst>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* #,##0.00_-;\-&quot;$&quot;* #,##0.00_-;_-&quot;$&quot;* &quot;-&quot;??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rgb="FF9C57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2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0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</cellStyleXfs>
  <cellXfs count="13">
    <xf numFmtId="0" fontId="0" fillId="0" borderId="0" xfId="0"/>
    <xf numFmtId="0" fontId="18" fillId="0" borderId="11" xfId="0" applyFont="1" applyBorder="1" applyAlignment="1">
      <alignment horizontal="center"/>
    </xf>
    <xf numFmtId="2" fontId="18" fillId="0" borderId="11" xfId="0" applyNumberFormat="1" applyFont="1" applyBorder="1" applyAlignment="1">
      <alignment horizontal="center"/>
    </xf>
    <xf numFmtId="2" fontId="18" fillId="0" borderId="11" xfId="43" applyNumberFormat="1" applyFont="1" applyBorder="1" applyAlignment="1">
      <alignment horizontal="center"/>
    </xf>
    <xf numFmtId="0" fontId="16" fillId="0" borderId="10" xfId="0" applyFont="1" applyBorder="1" applyAlignment="1">
      <alignment horizontal="center"/>
    </xf>
    <xf numFmtId="20" fontId="18" fillId="0" borderId="11" xfId="0" applyNumberFormat="1" applyFont="1" applyBorder="1" applyAlignment="1">
      <alignment horizontal="center"/>
    </xf>
    <xf numFmtId="2" fontId="18" fillId="0" borderId="11" xfId="1" applyNumberFormat="1" applyFont="1" applyBorder="1" applyAlignment="1">
      <alignment horizontal="center"/>
    </xf>
    <xf numFmtId="164" fontId="18" fillId="0" borderId="11" xfId="1" applyFont="1" applyBorder="1" applyAlignment="1">
      <alignment horizontal="center"/>
    </xf>
    <xf numFmtId="0" fontId="0" fillId="0" borderId="0" xfId="0" applyAlignment="1">
      <alignment horizontal="center"/>
    </xf>
    <xf numFmtId="0" fontId="19" fillId="0" borderId="0" xfId="0" applyFont="1" applyAlignment="1">
      <alignment horizontal="center"/>
    </xf>
    <xf numFmtId="2" fontId="16" fillId="0" borderId="0" xfId="0" applyNumberFormat="1" applyFont="1" applyAlignment="1">
      <alignment horizontal="center"/>
    </xf>
    <xf numFmtId="2" fontId="16" fillId="0" borderId="0" xfId="43" applyNumberFormat="1" applyFont="1" applyAlignment="1">
      <alignment horizontal="center"/>
    </xf>
    <xf numFmtId="0" fontId="16" fillId="0" borderId="0" xfId="0" applyFont="1" applyAlignment="1">
      <alignment horizontal="center"/>
    </xf>
  </cellXfs>
  <cellStyles count="52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1 2" xfId="46" xr:uid="{00000000-0005-0000-0000-00000D000000}"/>
    <cellStyle name="60% - Accent2" xfId="26" builtinId="36" customBuiltin="1"/>
    <cellStyle name="60% - Accent2 2" xfId="47" xr:uid="{00000000-0005-0000-0000-00000F000000}"/>
    <cellStyle name="60% - Accent3" xfId="30" builtinId="40" customBuiltin="1"/>
    <cellStyle name="60% - Accent3 2" xfId="48" xr:uid="{00000000-0005-0000-0000-000011000000}"/>
    <cellStyle name="60% - Accent4" xfId="34" builtinId="44" customBuiltin="1"/>
    <cellStyle name="60% - Accent4 2" xfId="49" xr:uid="{00000000-0005-0000-0000-000013000000}"/>
    <cellStyle name="60% - Accent5" xfId="38" builtinId="48" customBuiltin="1"/>
    <cellStyle name="60% - Accent5 2" xfId="50" xr:uid="{00000000-0005-0000-0000-000015000000}"/>
    <cellStyle name="60% - Accent6" xfId="42" builtinId="52" customBuiltin="1"/>
    <cellStyle name="60% - Accent6 2" xfId="51" xr:uid="{00000000-0005-0000-0000-000017000000}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Currency 2" xfId="44" xr:uid="{00000000-0005-0000-0000-000022000000}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eutral 2" xfId="45" xr:uid="{00000000-0005-0000-0000-00002C000000}"/>
    <cellStyle name="Normal" xfId="0" builtinId="0"/>
    <cellStyle name="Note" xfId="16" builtinId="10" customBuiltin="1"/>
    <cellStyle name="Output" xfId="11" builtinId="21" customBuiltin="1"/>
    <cellStyle name="Percent" xfId="43" builtinId="5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www.championbets.com.au/bet/mz83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19</xdr:col>
      <xdr:colOff>45720</xdr:colOff>
      <xdr:row>5</xdr:row>
      <xdr:rowOff>159165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EFF422C-0CDA-AD24-86C9-84E8B68133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644640" cy="10735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7:S71"/>
  <sheetViews>
    <sheetView tabSelected="1" topLeftCell="B1" zoomScaleNormal="100" workbookViewId="0">
      <pane ySplit="7" topLeftCell="A8" activePane="bottomLeft" state="frozen"/>
      <selection activeCell="B1" sqref="B1"/>
      <selection pane="bottomLeft" activeCell="G12" sqref="G12"/>
    </sheetView>
  </sheetViews>
  <sheetFormatPr defaultColWidth="8.88671875" defaultRowHeight="14.4" x14ac:dyDescent="0.3"/>
  <cols>
    <col min="1" max="1" width="10.33203125" style="9" hidden="1" customWidth="1"/>
    <col min="2" max="2" width="8.44140625" style="9" bestFit="1" customWidth="1"/>
    <col min="3" max="3" width="17.5546875" style="9" bestFit="1" customWidth="1"/>
    <col min="4" max="4" width="6.44140625" style="9" bestFit="1" customWidth="1"/>
    <col min="5" max="5" width="6.33203125" style="9" bestFit="1" customWidth="1"/>
    <col min="6" max="6" width="24.5546875" style="9" bestFit="1" customWidth="1"/>
    <col min="7" max="7" width="10.5546875" style="10" customWidth="1"/>
    <col min="8" max="8" width="8" style="10" bestFit="1" customWidth="1"/>
    <col min="9" max="9" width="10.88671875" style="10" hidden="1" customWidth="1"/>
    <col min="10" max="10" width="9.44140625" style="10" hidden="1" customWidth="1"/>
    <col min="11" max="11" width="14" style="10" hidden="1" customWidth="1"/>
    <col min="12" max="13" width="7.44140625" style="10" hidden="1" customWidth="1"/>
    <col min="14" max="14" width="8.44140625" style="11" hidden="1" customWidth="1"/>
    <col min="15" max="15" width="8.88671875" style="10" hidden="1" customWidth="1"/>
    <col min="16" max="16" width="16" style="10" hidden="1" customWidth="1"/>
    <col min="17" max="17" width="15" style="10" hidden="1" customWidth="1"/>
    <col min="18" max="18" width="14" style="10" hidden="1" customWidth="1"/>
    <col min="19" max="19" width="14.33203125" style="12" bestFit="1" customWidth="1"/>
    <col min="20" max="16384" width="8.88671875" style="8"/>
  </cols>
  <sheetData>
    <row r="7" spans="1:19" s="4" customFormat="1" x14ac:dyDescent="0.3">
      <c r="A7" s="1" t="s">
        <v>0</v>
      </c>
      <c r="B7" s="1" t="s">
        <v>1</v>
      </c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2" t="s">
        <v>7</v>
      </c>
      <c r="I7" s="2" t="s">
        <v>8</v>
      </c>
      <c r="J7" s="2" t="s">
        <v>9</v>
      </c>
      <c r="K7" s="2" t="s">
        <v>10</v>
      </c>
      <c r="L7" s="2" t="s">
        <v>11</v>
      </c>
      <c r="M7" s="2" t="s">
        <v>12</v>
      </c>
      <c r="N7" s="3" t="s">
        <v>13</v>
      </c>
      <c r="O7" s="2" t="s">
        <v>14</v>
      </c>
      <c r="P7" s="2" t="s">
        <v>15</v>
      </c>
      <c r="Q7" s="2" t="s">
        <v>16</v>
      </c>
      <c r="R7" s="2" t="s">
        <v>17</v>
      </c>
      <c r="S7" s="1" t="s">
        <v>18</v>
      </c>
    </row>
    <row r="8" spans="1:19" x14ac:dyDescent="0.3">
      <c r="A8" s="1">
        <v>11</v>
      </c>
      <c r="B8" s="5">
        <v>0.60416666666666663</v>
      </c>
      <c r="C8" s="1" t="s">
        <v>21</v>
      </c>
      <c r="D8" s="1">
        <v>5</v>
      </c>
      <c r="E8" s="1">
        <v>1</v>
      </c>
      <c r="F8" s="1" t="s">
        <v>22</v>
      </c>
      <c r="G8" s="1">
        <v>71.36</v>
      </c>
      <c r="H8" s="1">
        <f>1+COUNTIFS(A:A,A8,G:G,"&gt;"&amp;G8)</f>
        <v>1</v>
      </c>
      <c r="I8" s="2">
        <f>AVERAGEIF(A:A,A8,G:G)</f>
        <v>47.559090909090905</v>
      </c>
      <c r="J8" s="2">
        <f t="shared" ref="J8:J10" si="0">G8-I8</f>
        <v>23.800909090909094</v>
      </c>
      <c r="K8" s="2">
        <f t="shared" ref="K8:K10" si="1">90+J8</f>
        <v>113.8009090909091</v>
      </c>
      <c r="L8" s="2">
        <f t="shared" ref="L8:L10" si="2">EXP(0.06*K8)</f>
        <v>923.39264550071061</v>
      </c>
      <c r="M8" s="2">
        <f>SUMIF(A:A,A8,L:L)</f>
        <v>3399.6602229501473</v>
      </c>
      <c r="N8" s="3">
        <f t="shared" ref="N8:N10" si="3">L8/M8</f>
        <v>0.27161321571701408</v>
      </c>
      <c r="O8" s="6">
        <f t="shared" ref="O8:O10" si="4">1/N8</f>
        <v>3.6817059779663701</v>
      </c>
      <c r="P8" s="3">
        <f t="shared" ref="P8:P10" si="5">IF(O8&gt;21,"",N8)</f>
        <v>0.27161321571701408</v>
      </c>
      <c r="Q8" s="3">
        <f>IF(ISNUMBER(P8),SUMIF(A:A,A8,P:P),"")</f>
        <v>0.90058331666026503</v>
      </c>
      <c r="R8" s="3">
        <f t="shared" ref="R8:R10" si="6">IFERROR(P8*(1/Q8),"")</f>
        <v>0.30159698796583095</v>
      </c>
      <c r="S8" s="7">
        <f t="shared" ref="S8:S10" si="7">IFERROR(1/R8,"")</f>
        <v>3.3156829806048784</v>
      </c>
    </row>
    <row r="9" spans="1:19" x14ac:dyDescent="0.3">
      <c r="A9" s="1">
        <v>11</v>
      </c>
      <c r="B9" s="5">
        <v>0.60416666666666663</v>
      </c>
      <c r="C9" s="1" t="s">
        <v>21</v>
      </c>
      <c r="D9" s="1">
        <v>5</v>
      </c>
      <c r="E9" s="1">
        <v>16</v>
      </c>
      <c r="F9" s="1" t="s">
        <v>31</v>
      </c>
      <c r="G9" s="1">
        <v>59.96</v>
      </c>
      <c r="H9" s="1">
        <f>1+COUNTIFS(A:A,A9,G:G,"&gt;"&amp;G9)</f>
        <v>2</v>
      </c>
      <c r="I9" s="2">
        <f>AVERAGEIF(A:A,A9,G:G)</f>
        <v>47.559090909090905</v>
      </c>
      <c r="J9" s="2">
        <f t="shared" si="0"/>
        <v>12.400909090909096</v>
      </c>
      <c r="K9" s="2">
        <f t="shared" si="1"/>
        <v>102.4009090909091</v>
      </c>
      <c r="L9" s="2">
        <f t="shared" si="2"/>
        <v>465.93891668302001</v>
      </c>
      <c r="M9" s="2">
        <f>SUMIF(A:A,A9,L:L)</f>
        <v>3399.6602229501473</v>
      </c>
      <c r="N9" s="3">
        <f t="shared" si="3"/>
        <v>0.1370545543162219</v>
      </c>
      <c r="O9" s="6">
        <f t="shared" si="4"/>
        <v>7.2963646118080083</v>
      </c>
      <c r="P9" s="3">
        <f t="shared" si="5"/>
        <v>0.1370545543162219</v>
      </c>
      <c r="Q9" s="3">
        <f>IF(ISNUMBER(P9),SUMIF(A:A,A9,P:P),"")</f>
        <v>0.90058331666026503</v>
      </c>
      <c r="R9" s="3">
        <f t="shared" si="6"/>
        <v>0.15218420303906674</v>
      </c>
      <c r="S9" s="7">
        <f t="shared" si="7"/>
        <v>6.5709842416646431</v>
      </c>
    </row>
    <row r="10" spans="1:19" x14ac:dyDescent="0.3">
      <c r="A10" s="1">
        <v>11</v>
      </c>
      <c r="B10" s="5">
        <v>0.60416666666666663</v>
      </c>
      <c r="C10" s="1" t="s">
        <v>21</v>
      </c>
      <c r="D10" s="1">
        <v>5</v>
      </c>
      <c r="E10" s="1">
        <v>3</v>
      </c>
      <c r="F10" s="1" t="s">
        <v>24</v>
      </c>
      <c r="G10" s="1">
        <v>57.98</v>
      </c>
      <c r="H10" s="1">
        <f>1+COUNTIFS(A:A,A10,G:G,"&gt;"&amp;G10)</f>
        <v>3</v>
      </c>
      <c r="I10" s="2">
        <f>AVERAGEIF(A:A,A10,G:G)</f>
        <v>47.559090909090905</v>
      </c>
      <c r="J10" s="2">
        <f t="shared" si="0"/>
        <v>10.420909090909092</v>
      </c>
      <c r="K10" s="2">
        <f t="shared" si="1"/>
        <v>100.42090909090909</v>
      </c>
      <c r="L10" s="2">
        <f t="shared" si="2"/>
        <v>413.74694602457498</v>
      </c>
      <c r="M10" s="2">
        <f>SUMIF(A:A,A10,L:L)</f>
        <v>3399.6602229501473</v>
      </c>
      <c r="N10" s="3">
        <f t="shared" si="3"/>
        <v>0.12170244050610883</v>
      </c>
      <c r="O10" s="6">
        <f t="shared" si="4"/>
        <v>8.2167620948390532</v>
      </c>
      <c r="P10" s="3">
        <f t="shared" si="5"/>
        <v>0.12170244050610883</v>
      </c>
      <c r="Q10" s="3">
        <f>IF(ISNUMBER(P10),SUMIF(A:A,A10,P:P),"")</f>
        <v>0.90058331666026503</v>
      </c>
      <c r="R10" s="3">
        <f t="shared" si="6"/>
        <v>0.13513734737773264</v>
      </c>
      <c r="S10" s="7">
        <f t="shared" si="7"/>
        <v>7.399878859578501</v>
      </c>
    </row>
    <row r="11" spans="1:19" x14ac:dyDescent="0.3">
      <c r="A11" s="1">
        <v>11</v>
      </c>
      <c r="B11" s="5">
        <v>0.60416666666666663</v>
      </c>
      <c r="C11" s="1" t="s">
        <v>21</v>
      </c>
      <c r="D11" s="1">
        <v>5</v>
      </c>
      <c r="E11" s="1">
        <v>9</v>
      </c>
      <c r="F11" s="1" t="s">
        <v>27</v>
      </c>
      <c r="G11" s="1">
        <v>57.35</v>
      </c>
      <c r="H11" s="1">
        <f>1+COUNTIFS(A:A,A11,G:G,"&gt;"&amp;G11)</f>
        <v>4</v>
      </c>
      <c r="I11" s="2">
        <f>AVERAGEIF(A:A,A11,G:G)</f>
        <v>47.559090909090905</v>
      </c>
      <c r="J11" s="2">
        <f t="shared" ref="J11:J30" si="8">G11-I11</f>
        <v>9.7909090909090963</v>
      </c>
      <c r="K11" s="2">
        <f t="shared" ref="K11:K30" si="9">90+J11</f>
        <v>99.790909090909096</v>
      </c>
      <c r="L11" s="2">
        <f t="shared" ref="L11:L30" si="10">EXP(0.06*K11)</f>
        <v>398.39921106683136</v>
      </c>
      <c r="M11" s="2">
        <f>SUMIF(A:A,A11,L:L)</f>
        <v>3399.6602229501473</v>
      </c>
      <c r="N11" s="3">
        <f t="shared" ref="N11:N30" si="11">L11/M11</f>
        <v>0.11718794965960147</v>
      </c>
      <c r="O11" s="6">
        <f t="shared" ref="O11:O30" si="12">1/N11</f>
        <v>8.5333005902460357</v>
      </c>
      <c r="P11" s="3">
        <f t="shared" ref="P11:P30" si="13">IF(O11&gt;21,"",N11)</f>
        <v>0.11718794965960147</v>
      </c>
      <c r="Q11" s="3">
        <f>IF(ISNUMBER(P11),SUMIF(A:A,A11,P:P),"")</f>
        <v>0.90058331666026503</v>
      </c>
      <c r="R11" s="3">
        <f t="shared" ref="R11:R30" si="14">IFERROR(P11*(1/Q11),"")</f>
        <v>0.13012449541501922</v>
      </c>
      <c r="S11" s="7">
        <f t="shared" ref="S11:S30" si="15">IFERROR(1/R11,"")</f>
        <v>7.684948147622773</v>
      </c>
    </row>
    <row r="12" spans="1:19" x14ac:dyDescent="0.3">
      <c r="A12" s="1">
        <v>11</v>
      </c>
      <c r="B12" s="5">
        <v>0.60416666666666663</v>
      </c>
      <c r="C12" s="1" t="s">
        <v>21</v>
      </c>
      <c r="D12" s="1">
        <v>5</v>
      </c>
      <c r="E12" s="1">
        <v>6</v>
      </c>
      <c r="F12" s="1" t="s">
        <v>25</v>
      </c>
      <c r="G12" s="1">
        <v>56.48</v>
      </c>
      <c r="H12" s="1">
        <f>1+COUNTIFS(A:A,A12,G:G,"&gt;"&amp;G12)</f>
        <v>5</v>
      </c>
      <c r="I12" s="2">
        <f>AVERAGEIF(A:A,A12,G:G)</f>
        <v>47.559090909090905</v>
      </c>
      <c r="J12" s="2">
        <f t="shared" si="8"/>
        <v>8.9209090909090918</v>
      </c>
      <c r="K12" s="2">
        <f t="shared" si="9"/>
        <v>98.920909090909092</v>
      </c>
      <c r="L12" s="2">
        <f t="shared" si="10"/>
        <v>378.13623678259074</v>
      </c>
      <c r="M12" s="2">
        <f>SUMIF(A:A,A12,L:L)</f>
        <v>3399.6602229501473</v>
      </c>
      <c r="N12" s="3">
        <f t="shared" si="11"/>
        <v>0.11122765570214919</v>
      </c>
      <c r="O12" s="6">
        <f t="shared" si="12"/>
        <v>8.9905697794966422</v>
      </c>
      <c r="P12" s="3">
        <f t="shared" si="13"/>
        <v>0.11122765570214919</v>
      </c>
      <c r="Q12" s="3">
        <f>IF(ISNUMBER(P12),SUMIF(A:A,A12,P:P),"")</f>
        <v>0.90058331666026503</v>
      </c>
      <c r="R12" s="3">
        <f t="shared" si="14"/>
        <v>0.12350623606334091</v>
      </c>
      <c r="S12" s="7">
        <f t="shared" si="15"/>
        <v>8.0967571506846348</v>
      </c>
    </row>
    <row r="13" spans="1:19" x14ac:dyDescent="0.3">
      <c r="A13" s="1">
        <v>11</v>
      </c>
      <c r="B13" s="5">
        <v>0.60416666666666663</v>
      </c>
      <c r="C13" s="1" t="s">
        <v>21</v>
      </c>
      <c r="D13" s="1">
        <v>5</v>
      </c>
      <c r="E13" s="1">
        <v>17</v>
      </c>
      <c r="F13" s="1" t="s">
        <v>32</v>
      </c>
      <c r="G13" s="1">
        <v>49.36</v>
      </c>
      <c r="H13" s="1">
        <f>1+COUNTIFS(A:A,A13,G:G,"&gt;"&amp;G13)</f>
        <v>6</v>
      </c>
      <c r="I13" s="2">
        <f>AVERAGEIF(A:A,A13,G:G)</f>
        <v>47.559090909090905</v>
      </c>
      <c r="J13" s="2">
        <f t="shared" si="8"/>
        <v>1.8009090909090943</v>
      </c>
      <c r="K13" s="2">
        <f t="shared" si="9"/>
        <v>91.800909090909101</v>
      </c>
      <c r="L13" s="2">
        <f t="shared" si="10"/>
        <v>246.67077318887769</v>
      </c>
      <c r="M13" s="2">
        <f>SUMIF(A:A,A13,L:L)</f>
        <v>3399.6602229501473</v>
      </c>
      <c r="N13" s="3">
        <f t="shared" si="11"/>
        <v>7.2557478398480202E-2</v>
      </c>
      <c r="O13" s="6">
        <f t="shared" si="12"/>
        <v>13.782176862708422</v>
      </c>
      <c r="P13" s="3">
        <f t="shared" si="13"/>
        <v>7.2557478398480202E-2</v>
      </c>
      <c r="Q13" s="3">
        <f>IF(ISNUMBER(P13),SUMIF(A:A,A13,P:P),"")</f>
        <v>0.90058331666026503</v>
      </c>
      <c r="R13" s="3">
        <f t="shared" si="14"/>
        <v>8.0567202452243178E-2</v>
      </c>
      <c r="S13" s="7">
        <f t="shared" si="15"/>
        <v>12.411998549816317</v>
      </c>
    </row>
    <row r="14" spans="1:19" x14ac:dyDescent="0.3">
      <c r="A14" s="1">
        <v>11</v>
      </c>
      <c r="B14" s="5">
        <v>0.60416666666666663</v>
      </c>
      <c r="C14" s="1" t="s">
        <v>21</v>
      </c>
      <c r="D14" s="1">
        <v>5</v>
      </c>
      <c r="E14" s="1">
        <v>12</v>
      </c>
      <c r="F14" s="1" t="s">
        <v>28</v>
      </c>
      <c r="G14" s="1">
        <v>48.58</v>
      </c>
      <c r="H14" s="1">
        <f>1+COUNTIFS(A:A,A14,G:G,"&gt;"&amp;G14)</f>
        <v>7</v>
      </c>
      <c r="I14" s="2">
        <f>AVERAGEIF(A:A,A14,G:G)</f>
        <v>47.559090909090905</v>
      </c>
      <c r="J14" s="2">
        <f t="shared" si="8"/>
        <v>1.0209090909090932</v>
      </c>
      <c r="K14" s="2">
        <f t="shared" si="9"/>
        <v>91.0209090909091</v>
      </c>
      <c r="L14" s="2">
        <f t="shared" si="10"/>
        <v>235.39254985581499</v>
      </c>
      <c r="M14" s="2">
        <f>SUMIF(A:A,A14,L:L)</f>
        <v>3399.6602229501473</v>
      </c>
      <c r="N14" s="3">
        <f t="shared" si="11"/>
        <v>6.9240022360689546E-2</v>
      </c>
      <c r="O14" s="6">
        <f t="shared" si="12"/>
        <v>14.44251411114133</v>
      </c>
      <c r="P14" s="3">
        <f t="shared" si="13"/>
        <v>6.9240022360689546E-2</v>
      </c>
      <c r="Q14" s="3">
        <f>IF(ISNUMBER(P14),SUMIF(A:A,A14,P:P),"")</f>
        <v>0.90058331666026503</v>
      </c>
      <c r="R14" s="3">
        <f t="shared" si="14"/>
        <v>7.6883527686766567E-2</v>
      </c>
      <c r="S14" s="7">
        <f t="shared" si="15"/>
        <v>13.006687259124337</v>
      </c>
    </row>
    <row r="15" spans="1:19" x14ac:dyDescent="0.3">
      <c r="A15" s="1">
        <v>11</v>
      </c>
      <c r="B15" s="5">
        <v>0.60416666666666663</v>
      </c>
      <c r="C15" s="1" t="s">
        <v>21</v>
      </c>
      <c r="D15" s="1">
        <v>5</v>
      </c>
      <c r="E15" s="1">
        <v>7</v>
      </c>
      <c r="F15" s="1" t="s">
        <v>26</v>
      </c>
      <c r="G15" s="1">
        <v>37.200000000000003</v>
      </c>
      <c r="H15" s="1">
        <f>1+COUNTIFS(A:A,A15,G:G,"&gt;"&amp;G15)</f>
        <v>8</v>
      </c>
      <c r="I15" s="2">
        <f>AVERAGEIF(A:A,A15,G:G)</f>
        <v>47.559090909090905</v>
      </c>
      <c r="J15" s="2">
        <f t="shared" si="8"/>
        <v>-10.359090909090902</v>
      </c>
      <c r="K15" s="2">
        <f t="shared" si="9"/>
        <v>79.640909090909105</v>
      </c>
      <c r="L15" s="2">
        <f t="shared" si="10"/>
        <v>118.92042184859554</v>
      </c>
      <c r="M15" s="2">
        <f>SUMIF(A:A,A15,L:L)</f>
        <v>3399.6602229501473</v>
      </c>
      <c r="N15" s="3">
        <f t="shared" si="11"/>
        <v>3.4980090376619789E-2</v>
      </c>
      <c r="O15" s="6">
        <f t="shared" si="12"/>
        <v>28.587690575790685</v>
      </c>
      <c r="P15" s="3" t="str">
        <f t="shared" si="13"/>
        <v/>
      </c>
      <c r="Q15" s="3" t="str">
        <f>IF(ISNUMBER(P15),SUMIF(A:A,A15,P:P),"")</f>
        <v/>
      </c>
      <c r="R15" s="3" t="str">
        <f t="shared" si="14"/>
        <v/>
      </c>
      <c r="S15" s="7" t="str">
        <f t="shared" si="15"/>
        <v/>
      </c>
    </row>
    <row r="16" spans="1:19" x14ac:dyDescent="0.3">
      <c r="A16" s="1">
        <v>11</v>
      </c>
      <c r="B16" s="5">
        <v>0.60416666666666663</v>
      </c>
      <c r="C16" s="1" t="s">
        <v>21</v>
      </c>
      <c r="D16" s="1">
        <v>5</v>
      </c>
      <c r="E16" s="1">
        <v>15</v>
      </c>
      <c r="F16" s="1" t="s">
        <v>30</v>
      </c>
      <c r="G16" s="1">
        <v>34.159999999999997</v>
      </c>
      <c r="H16" s="1">
        <f>1+COUNTIFS(A:A,A16,G:G,"&gt;"&amp;G16)</f>
        <v>9</v>
      </c>
      <c r="I16" s="2">
        <f>AVERAGEIF(A:A,A16,G:G)</f>
        <v>47.559090909090905</v>
      </c>
      <c r="J16" s="2">
        <f t="shared" si="8"/>
        <v>-13.399090909090908</v>
      </c>
      <c r="K16" s="2">
        <f t="shared" si="9"/>
        <v>76.600909090909084</v>
      </c>
      <c r="L16" s="2">
        <f t="shared" si="10"/>
        <v>99.092578096092026</v>
      </c>
      <c r="M16" s="2">
        <f>SUMIF(A:A,A16,L:L)</f>
        <v>3399.6602229501473</v>
      </c>
      <c r="N16" s="3">
        <f t="shared" si="11"/>
        <v>2.9147788778168471E-2</v>
      </c>
      <c r="O16" s="6">
        <f t="shared" si="12"/>
        <v>34.307919808620071</v>
      </c>
      <c r="P16" s="3" t="str">
        <f t="shared" si="13"/>
        <v/>
      </c>
      <c r="Q16" s="3" t="str">
        <f>IF(ISNUMBER(P16),SUMIF(A:A,A16,P:P),"")</f>
        <v/>
      </c>
      <c r="R16" s="3" t="str">
        <f t="shared" si="14"/>
        <v/>
      </c>
      <c r="S16" s="7" t="str">
        <f t="shared" si="15"/>
        <v/>
      </c>
    </row>
    <row r="17" spans="1:19" x14ac:dyDescent="0.3">
      <c r="A17" s="1">
        <v>11</v>
      </c>
      <c r="B17" s="5">
        <v>0.60416666666666663</v>
      </c>
      <c r="C17" s="1" t="s">
        <v>21</v>
      </c>
      <c r="D17" s="1">
        <v>5</v>
      </c>
      <c r="E17" s="1">
        <v>2</v>
      </c>
      <c r="F17" s="1" t="s">
        <v>23</v>
      </c>
      <c r="G17" s="1">
        <v>29.18</v>
      </c>
      <c r="H17" s="1">
        <f>1+COUNTIFS(A:A,A17,G:G,"&gt;"&amp;G17)</f>
        <v>10</v>
      </c>
      <c r="I17" s="2">
        <f>AVERAGEIF(A:A,A17,G:G)</f>
        <v>47.559090909090905</v>
      </c>
      <c r="J17" s="2">
        <f t="shared" si="8"/>
        <v>-18.379090909090905</v>
      </c>
      <c r="K17" s="2">
        <f t="shared" si="9"/>
        <v>71.620909090909095</v>
      </c>
      <c r="L17" s="2">
        <f t="shared" si="10"/>
        <v>73.497731768827791</v>
      </c>
      <c r="M17" s="2">
        <f>SUMIF(A:A,A17,L:L)</f>
        <v>3399.6602229501473</v>
      </c>
      <c r="N17" s="3">
        <f t="shared" si="11"/>
        <v>2.1619140428406736E-2</v>
      </c>
      <c r="O17" s="6">
        <f t="shared" si="12"/>
        <v>46.255308036485935</v>
      </c>
      <c r="P17" s="3" t="str">
        <f t="shared" si="13"/>
        <v/>
      </c>
      <c r="Q17" s="3" t="str">
        <f>IF(ISNUMBER(P17),SUMIF(A:A,A17,P:P),"")</f>
        <v/>
      </c>
      <c r="R17" s="3" t="str">
        <f t="shared" si="14"/>
        <v/>
      </c>
      <c r="S17" s="7" t="str">
        <f t="shared" si="15"/>
        <v/>
      </c>
    </row>
    <row r="18" spans="1:19" x14ac:dyDescent="0.3">
      <c r="A18" s="1">
        <v>11</v>
      </c>
      <c r="B18" s="5">
        <v>0.60416666666666663</v>
      </c>
      <c r="C18" s="1" t="s">
        <v>21</v>
      </c>
      <c r="D18" s="1">
        <v>5</v>
      </c>
      <c r="E18" s="1">
        <v>13</v>
      </c>
      <c r="F18" s="1" t="s">
        <v>29</v>
      </c>
      <c r="G18" s="1">
        <v>21.54</v>
      </c>
      <c r="H18" s="1">
        <f>1+COUNTIFS(A:A,A18,G:G,"&gt;"&amp;G18)</f>
        <v>11</v>
      </c>
      <c r="I18" s="2">
        <f>AVERAGEIF(A:A,A18,G:G)</f>
        <v>47.559090909090905</v>
      </c>
      <c r="J18" s="2">
        <f t="shared" si="8"/>
        <v>-26.019090909090906</v>
      </c>
      <c r="K18" s="2">
        <f t="shared" si="9"/>
        <v>63.980909090909094</v>
      </c>
      <c r="L18" s="2">
        <f t="shared" si="10"/>
        <v>46.472212134211375</v>
      </c>
      <c r="M18" s="2">
        <f>SUMIF(A:A,A18,L:L)</f>
        <v>3399.6602229501473</v>
      </c>
      <c r="N18" s="3">
        <f t="shared" si="11"/>
        <v>1.366966375653972E-2</v>
      </c>
      <c r="O18" s="6">
        <f t="shared" si="12"/>
        <v>73.154688938240255</v>
      </c>
      <c r="P18" s="3" t="str">
        <f t="shared" si="13"/>
        <v/>
      </c>
      <c r="Q18" s="3" t="str">
        <f>IF(ISNUMBER(P18),SUMIF(A:A,A18,P:P),"")</f>
        <v/>
      </c>
      <c r="R18" s="3" t="str">
        <f t="shared" si="14"/>
        <v/>
      </c>
      <c r="S18" s="7" t="str">
        <f t="shared" si="15"/>
        <v/>
      </c>
    </row>
    <row r="19" spans="1:19" x14ac:dyDescent="0.3">
      <c r="A19" s="1"/>
      <c r="B19" s="5"/>
      <c r="C19" s="1"/>
      <c r="D19" s="1"/>
      <c r="E19" s="1"/>
      <c r="F19" s="1"/>
      <c r="G19" s="1"/>
      <c r="H19" s="1"/>
      <c r="I19" s="2"/>
      <c r="J19" s="2"/>
      <c r="K19" s="2"/>
      <c r="L19" s="2"/>
      <c r="M19" s="2"/>
      <c r="N19" s="3"/>
      <c r="O19" s="6"/>
      <c r="P19" s="3"/>
      <c r="Q19" s="3"/>
      <c r="R19" s="3"/>
      <c r="S19" s="7"/>
    </row>
    <row r="20" spans="1:19" x14ac:dyDescent="0.3">
      <c r="A20" s="1">
        <v>14</v>
      </c>
      <c r="B20" s="5">
        <v>0.625</v>
      </c>
      <c r="C20" s="1" t="s">
        <v>21</v>
      </c>
      <c r="D20" s="1">
        <v>6</v>
      </c>
      <c r="E20" s="1">
        <v>9</v>
      </c>
      <c r="F20" s="1" t="s">
        <v>40</v>
      </c>
      <c r="G20" s="1">
        <v>68.13</v>
      </c>
      <c r="H20" s="1">
        <f>1+COUNTIFS(A:A,A20,G:G,"&gt;"&amp;G20)</f>
        <v>1</v>
      </c>
      <c r="I20" s="2">
        <f>AVERAGEIF(A:A,A20,G:G)</f>
        <v>51.794444444444444</v>
      </c>
      <c r="J20" s="2">
        <f t="shared" si="8"/>
        <v>16.335555555555551</v>
      </c>
      <c r="K20" s="2">
        <f t="shared" si="9"/>
        <v>106.33555555555554</v>
      </c>
      <c r="L20" s="2">
        <f t="shared" si="10"/>
        <v>590.00636993019089</v>
      </c>
      <c r="M20" s="2">
        <f>SUMIF(A:A,A20,L:L)</f>
        <v>2429.2728597450714</v>
      </c>
      <c r="N20" s="3">
        <f t="shared" si="11"/>
        <v>0.24287365149755402</v>
      </c>
      <c r="O20" s="6">
        <f t="shared" si="12"/>
        <v>4.1173671735654329</v>
      </c>
      <c r="P20" s="3">
        <f t="shared" si="13"/>
        <v>0.24287365149755402</v>
      </c>
      <c r="Q20" s="3">
        <f>IF(ISNUMBER(P20),SUMIF(A:A,A20,P:P),"")</f>
        <v>0.93645846081343476</v>
      </c>
      <c r="R20" s="3">
        <f t="shared" si="14"/>
        <v>0.25935336340128423</v>
      </c>
      <c r="S20" s="7">
        <f t="shared" si="15"/>
        <v>3.8557433259608476</v>
      </c>
    </row>
    <row r="21" spans="1:19" x14ac:dyDescent="0.3">
      <c r="A21" s="1">
        <v>14</v>
      </c>
      <c r="B21" s="5">
        <v>0.625</v>
      </c>
      <c r="C21" s="1" t="s">
        <v>21</v>
      </c>
      <c r="D21" s="1">
        <v>6</v>
      </c>
      <c r="E21" s="1">
        <v>7</v>
      </c>
      <c r="F21" s="1" t="s">
        <v>38</v>
      </c>
      <c r="G21" s="1">
        <v>62.45</v>
      </c>
      <c r="H21" s="1">
        <f>1+COUNTIFS(A:A,A21,G:G,"&gt;"&amp;G21)</f>
        <v>2</v>
      </c>
      <c r="I21" s="2">
        <f>AVERAGEIF(A:A,A21,G:G)</f>
        <v>51.794444444444444</v>
      </c>
      <c r="J21" s="2">
        <f t="shared" si="8"/>
        <v>10.655555555555559</v>
      </c>
      <c r="K21" s="2">
        <f t="shared" si="9"/>
        <v>100.65555555555557</v>
      </c>
      <c r="L21" s="2">
        <f t="shared" si="10"/>
        <v>419.61319948558167</v>
      </c>
      <c r="M21" s="2">
        <f>SUMIF(A:A,A21,L:L)</f>
        <v>2429.2728597450714</v>
      </c>
      <c r="N21" s="3">
        <f t="shared" si="11"/>
        <v>0.17273201641482794</v>
      </c>
      <c r="O21" s="6">
        <f t="shared" si="12"/>
        <v>5.7893146896313104</v>
      </c>
      <c r="P21" s="3">
        <f t="shared" si="13"/>
        <v>0.17273201641482794</v>
      </c>
      <c r="Q21" s="3">
        <f>IF(ISNUMBER(P21),SUMIF(A:A,A21,P:P),"")</f>
        <v>0.93645846081343476</v>
      </c>
      <c r="R21" s="3">
        <f t="shared" si="14"/>
        <v>0.18445240621221781</v>
      </c>
      <c r="S21" s="7">
        <f t="shared" si="15"/>
        <v>5.4214527234167447</v>
      </c>
    </row>
    <row r="22" spans="1:19" x14ac:dyDescent="0.3">
      <c r="A22" s="1">
        <v>14</v>
      </c>
      <c r="B22" s="5">
        <v>0.625</v>
      </c>
      <c r="C22" s="1" t="s">
        <v>21</v>
      </c>
      <c r="D22" s="1">
        <v>6</v>
      </c>
      <c r="E22" s="1">
        <v>1</v>
      </c>
      <c r="F22" s="1" t="s">
        <v>33</v>
      </c>
      <c r="G22" s="1">
        <v>59.63</v>
      </c>
      <c r="H22" s="1">
        <f>1+COUNTIFS(A:A,A22,G:G,"&gt;"&amp;G22)</f>
        <v>3</v>
      </c>
      <c r="I22" s="2">
        <f>AVERAGEIF(A:A,A22,G:G)</f>
        <v>51.794444444444444</v>
      </c>
      <c r="J22" s="2">
        <f t="shared" si="8"/>
        <v>7.8355555555555583</v>
      </c>
      <c r="K22" s="2">
        <f t="shared" si="9"/>
        <v>97.835555555555558</v>
      </c>
      <c r="L22" s="2">
        <f t="shared" si="10"/>
        <v>354.29621661415422</v>
      </c>
      <c r="M22" s="2">
        <f>SUMIF(A:A,A22,L:L)</f>
        <v>2429.2728597450714</v>
      </c>
      <c r="N22" s="3">
        <f t="shared" si="11"/>
        <v>0.1458445539342724</v>
      </c>
      <c r="O22" s="6">
        <f t="shared" si="12"/>
        <v>6.8566153004977402</v>
      </c>
      <c r="P22" s="3">
        <f t="shared" si="13"/>
        <v>0.1458445539342724</v>
      </c>
      <c r="Q22" s="3">
        <f>IF(ISNUMBER(P22),SUMIF(A:A,A22,P:P),"")</f>
        <v>0.93645846081343476</v>
      </c>
      <c r="R22" s="3">
        <f t="shared" si="14"/>
        <v>0.15574054807256227</v>
      </c>
      <c r="S22" s="7">
        <f t="shared" si="15"/>
        <v>6.4209354106939598</v>
      </c>
    </row>
    <row r="23" spans="1:19" x14ac:dyDescent="0.3">
      <c r="A23" s="1">
        <v>14</v>
      </c>
      <c r="B23" s="5">
        <v>0.625</v>
      </c>
      <c r="C23" s="1" t="s">
        <v>21</v>
      </c>
      <c r="D23" s="1">
        <v>6</v>
      </c>
      <c r="E23" s="1">
        <v>5</v>
      </c>
      <c r="F23" s="1" t="s">
        <v>36</v>
      </c>
      <c r="G23" s="1">
        <v>55.1</v>
      </c>
      <c r="H23" s="1">
        <f>1+COUNTIFS(A:A,A23,G:G,"&gt;"&amp;G23)</f>
        <v>4</v>
      </c>
      <c r="I23" s="2">
        <f>AVERAGEIF(A:A,A23,G:G)</f>
        <v>51.794444444444444</v>
      </c>
      <c r="J23" s="2">
        <f t="shared" si="8"/>
        <v>3.3055555555555571</v>
      </c>
      <c r="K23" s="2">
        <f t="shared" si="9"/>
        <v>93.305555555555557</v>
      </c>
      <c r="L23" s="2">
        <f t="shared" si="10"/>
        <v>269.97607213076623</v>
      </c>
      <c r="M23" s="2">
        <f>SUMIF(A:A,A23,L:L)</f>
        <v>2429.2728597450714</v>
      </c>
      <c r="N23" s="3">
        <f t="shared" si="11"/>
        <v>0.11113451955294046</v>
      </c>
      <c r="O23" s="6">
        <f t="shared" si="12"/>
        <v>8.9981043155869873</v>
      </c>
      <c r="P23" s="3">
        <f t="shared" si="13"/>
        <v>0.11113451955294046</v>
      </c>
      <c r="Q23" s="3">
        <f>IF(ISNUMBER(P23),SUMIF(A:A,A23,P:P),"")</f>
        <v>0.93645846081343476</v>
      </c>
      <c r="R23" s="3">
        <f t="shared" si="14"/>
        <v>0.1186753328667732</v>
      </c>
      <c r="S23" s="7">
        <f t="shared" si="15"/>
        <v>8.4263509176133145</v>
      </c>
    </row>
    <row r="24" spans="1:19" x14ac:dyDescent="0.3">
      <c r="A24" s="1">
        <v>14</v>
      </c>
      <c r="B24" s="5">
        <v>0.625</v>
      </c>
      <c r="C24" s="1" t="s">
        <v>21</v>
      </c>
      <c r="D24" s="1">
        <v>6</v>
      </c>
      <c r="E24" s="1">
        <v>8</v>
      </c>
      <c r="F24" s="1" t="s">
        <v>39</v>
      </c>
      <c r="G24" s="1">
        <v>52.61</v>
      </c>
      <c r="H24" s="1">
        <f>1+COUNTIFS(A:A,A24,G:G,"&gt;"&amp;G24)</f>
        <v>5</v>
      </c>
      <c r="I24" s="2">
        <f>AVERAGEIF(A:A,A24,G:G)</f>
        <v>51.794444444444444</v>
      </c>
      <c r="J24" s="2">
        <f t="shared" si="8"/>
        <v>0.81555555555555515</v>
      </c>
      <c r="K24" s="2">
        <f t="shared" si="9"/>
        <v>90.815555555555562</v>
      </c>
      <c r="L24" s="2">
        <f t="shared" si="10"/>
        <v>232.51002289716052</v>
      </c>
      <c r="M24" s="2">
        <f>SUMIF(A:A,A24,L:L)</f>
        <v>2429.2728597450714</v>
      </c>
      <c r="N24" s="3">
        <f t="shared" si="11"/>
        <v>9.5711777277073848E-2</v>
      </c>
      <c r="O24" s="6">
        <f t="shared" si="12"/>
        <v>10.448035011460739</v>
      </c>
      <c r="P24" s="3">
        <f t="shared" si="13"/>
        <v>9.5711777277073848E-2</v>
      </c>
      <c r="Q24" s="3">
        <f>IF(ISNUMBER(P24),SUMIF(A:A,A24,P:P),"")</f>
        <v>0.93645846081343476</v>
      </c>
      <c r="R24" s="3">
        <f t="shared" si="14"/>
        <v>0.10220611087643529</v>
      </c>
      <c r="S24" s="7">
        <f t="shared" si="15"/>
        <v>9.7841507853574026</v>
      </c>
    </row>
    <row r="25" spans="1:19" x14ac:dyDescent="0.3">
      <c r="A25" s="1">
        <v>14</v>
      </c>
      <c r="B25" s="5">
        <v>0.625</v>
      </c>
      <c r="C25" s="1" t="s">
        <v>21</v>
      </c>
      <c r="D25" s="1">
        <v>6</v>
      </c>
      <c r="E25" s="1">
        <v>3</v>
      </c>
      <c r="F25" s="1" t="s">
        <v>34</v>
      </c>
      <c r="G25" s="1">
        <v>51.7</v>
      </c>
      <c r="H25" s="1">
        <f>1+COUNTIFS(A:A,A25,G:G,"&gt;"&amp;G25)</f>
        <v>6</v>
      </c>
      <c r="I25" s="2">
        <f>AVERAGEIF(A:A,A25,G:G)</f>
        <v>51.794444444444444</v>
      </c>
      <c r="J25" s="2">
        <f t="shared" si="8"/>
        <v>-9.4444444444441444E-2</v>
      </c>
      <c r="K25" s="2">
        <f t="shared" si="9"/>
        <v>89.905555555555566</v>
      </c>
      <c r="L25" s="2">
        <f t="shared" si="10"/>
        <v>220.15532794358623</v>
      </c>
      <c r="M25" s="2">
        <f>SUMIF(A:A,A25,L:L)</f>
        <v>2429.2728597450714</v>
      </c>
      <c r="N25" s="3">
        <f t="shared" si="11"/>
        <v>9.062601883540139E-2</v>
      </c>
      <c r="O25" s="6">
        <f t="shared" si="12"/>
        <v>11.03435870681068</v>
      </c>
      <c r="P25" s="3">
        <f t="shared" si="13"/>
        <v>9.062601883540139E-2</v>
      </c>
      <c r="Q25" s="3">
        <f>IF(ISNUMBER(P25),SUMIF(A:A,A25,P:P),"")</f>
        <v>0.93645846081343476</v>
      </c>
      <c r="R25" s="3">
        <f t="shared" si="14"/>
        <v>9.6775268340980145E-2</v>
      </c>
      <c r="S25" s="7">
        <f t="shared" si="15"/>
        <v>10.333218570643252</v>
      </c>
    </row>
    <row r="26" spans="1:19" x14ac:dyDescent="0.3">
      <c r="A26" s="1">
        <v>14</v>
      </c>
      <c r="B26" s="5">
        <v>0.625</v>
      </c>
      <c r="C26" s="1" t="s">
        <v>21</v>
      </c>
      <c r="D26" s="1">
        <v>6</v>
      </c>
      <c r="E26" s="1">
        <v>4</v>
      </c>
      <c r="F26" s="1" t="s">
        <v>35</v>
      </c>
      <c r="G26" s="1">
        <v>49.1</v>
      </c>
      <c r="H26" s="1">
        <f>1+COUNTIFS(A:A,A26,G:G,"&gt;"&amp;G26)</f>
        <v>7</v>
      </c>
      <c r="I26" s="2">
        <f>AVERAGEIF(A:A,A26,G:G)</f>
        <v>51.794444444444444</v>
      </c>
      <c r="J26" s="2">
        <f t="shared" si="8"/>
        <v>-2.6944444444444429</v>
      </c>
      <c r="K26" s="2">
        <f t="shared" si="9"/>
        <v>87.305555555555557</v>
      </c>
      <c r="L26" s="2">
        <f t="shared" si="10"/>
        <v>188.3559141312806</v>
      </c>
      <c r="M26" s="2">
        <f>SUMIF(A:A,A26,L:L)</f>
        <v>2429.2728597450714</v>
      </c>
      <c r="N26" s="3">
        <f t="shared" si="11"/>
        <v>7.7535923301364634E-2</v>
      </c>
      <c r="O26" s="6">
        <f t="shared" si="12"/>
        <v>12.897247590813173</v>
      </c>
      <c r="P26" s="3">
        <f t="shared" si="13"/>
        <v>7.7535923301364634E-2</v>
      </c>
      <c r="Q26" s="3">
        <f>IF(ISNUMBER(P26),SUMIF(A:A,A26,P:P),"")</f>
        <v>0.93645846081343476</v>
      </c>
      <c r="R26" s="3">
        <f t="shared" si="14"/>
        <v>8.2796970229746983E-2</v>
      </c>
      <c r="S26" s="7">
        <f t="shared" si="15"/>
        <v>12.077736627622683</v>
      </c>
    </row>
    <row r="27" spans="1:19" x14ac:dyDescent="0.3">
      <c r="A27" s="1">
        <v>14</v>
      </c>
      <c r="B27" s="5">
        <v>0.625</v>
      </c>
      <c r="C27" s="1" t="s">
        <v>21</v>
      </c>
      <c r="D27" s="1">
        <v>6</v>
      </c>
      <c r="E27" s="1">
        <v>6</v>
      </c>
      <c r="F27" s="1" t="s">
        <v>37</v>
      </c>
      <c r="G27" s="1">
        <v>37.880000000000003</v>
      </c>
      <c r="H27" s="1">
        <f>1+COUNTIFS(A:A,A27,G:G,"&gt;"&amp;G27)</f>
        <v>8</v>
      </c>
      <c r="I27" s="2">
        <f>AVERAGEIF(A:A,A27,G:G)</f>
        <v>51.794444444444444</v>
      </c>
      <c r="J27" s="2">
        <f t="shared" si="8"/>
        <v>-13.914444444444442</v>
      </c>
      <c r="K27" s="2">
        <f t="shared" si="9"/>
        <v>76.085555555555558</v>
      </c>
      <c r="L27" s="2">
        <f t="shared" si="10"/>
        <v>96.075403216325213</v>
      </c>
      <c r="M27" s="2">
        <f>SUMIF(A:A,A27,L:L)</f>
        <v>2429.2728597450714</v>
      </c>
      <c r="N27" s="3">
        <f t="shared" si="11"/>
        <v>3.9549037412951377E-2</v>
      </c>
      <c r="O27" s="6">
        <f t="shared" si="12"/>
        <v>25.285065463376451</v>
      </c>
      <c r="P27" s="3" t="str">
        <f t="shared" si="13"/>
        <v/>
      </c>
      <c r="Q27" s="3" t="str">
        <f>IF(ISNUMBER(P27),SUMIF(A:A,A27,P:P),"")</f>
        <v/>
      </c>
      <c r="R27" s="3" t="str">
        <f t="shared" si="14"/>
        <v/>
      </c>
      <c r="S27" s="7" t="str">
        <f t="shared" si="15"/>
        <v/>
      </c>
    </row>
    <row r="28" spans="1:19" x14ac:dyDescent="0.3">
      <c r="A28" s="1">
        <v>14</v>
      </c>
      <c r="B28" s="5">
        <v>0.625</v>
      </c>
      <c r="C28" s="1" t="s">
        <v>21</v>
      </c>
      <c r="D28" s="1">
        <v>6</v>
      </c>
      <c r="E28" s="1">
        <v>10</v>
      </c>
      <c r="F28" s="1" t="s">
        <v>41</v>
      </c>
      <c r="G28" s="1">
        <v>29.55</v>
      </c>
      <c r="H28" s="1">
        <f>1+COUNTIFS(A:A,A28,G:G,"&gt;"&amp;G28)</f>
        <v>9</v>
      </c>
      <c r="I28" s="2">
        <f>AVERAGEIF(A:A,A28,G:G)</f>
        <v>51.794444444444444</v>
      </c>
      <c r="J28" s="2">
        <f t="shared" si="8"/>
        <v>-22.244444444444444</v>
      </c>
      <c r="K28" s="2">
        <f t="shared" si="9"/>
        <v>67.75555555555556</v>
      </c>
      <c r="L28" s="2">
        <f t="shared" si="10"/>
        <v>58.284333396025211</v>
      </c>
      <c r="M28" s="2">
        <f>SUMIF(A:A,A28,L:L)</f>
        <v>2429.2728597450714</v>
      </c>
      <c r="N28" s="3">
        <f t="shared" si="11"/>
        <v>2.3992501773613683E-2</v>
      </c>
      <c r="O28" s="6">
        <f t="shared" si="12"/>
        <v>41.679688489166793</v>
      </c>
      <c r="P28" s="3" t="str">
        <f t="shared" si="13"/>
        <v/>
      </c>
      <c r="Q28" s="3" t="str">
        <f>IF(ISNUMBER(P28),SUMIF(A:A,A28,P:P),"")</f>
        <v/>
      </c>
      <c r="R28" s="3" t="str">
        <f t="shared" si="14"/>
        <v/>
      </c>
      <c r="S28" s="7" t="str">
        <f t="shared" si="15"/>
        <v/>
      </c>
    </row>
    <row r="29" spans="1:19" x14ac:dyDescent="0.3">
      <c r="A29" s="1"/>
      <c r="B29" s="5"/>
      <c r="C29" s="1"/>
      <c r="D29" s="1"/>
      <c r="E29" s="1"/>
      <c r="F29" s="1"/>
      <c r="G29" s="1"/>
      <c r="H29" s="1"/>
      <c r="I29" s="2"/>
      <c r="J29" s="2"/>
      <c r="K29" s="2"/>
      <c r="L29" s="2"/>
      <c r="M29" s="2"/>
      <c r="N29" s="3"/>
      <c r="O29" s="6"/>
      <c r="P29" s="3"/>
      <c r="Q29" s="3"/>
      <c r="R29" s="3"/>
      <c r="S29" s="7"/>
    </row>
    <row r="30" spans="1:19" x14ac:dyDescent="0.3">
      <c r="A30" s="1">
        <v>16</v>
      </c>
      <c r="B30" s="5">
        <v>0.64583333333333337</v>
      </c>
      <c r="C30" s="1" t="s">
        <v>21</v>
      </c>
      <c r="D30" s="1">
        <v>7</v>
      </c>
      <c r="E30" s="1">
        <v>9</v>
      </c>
      <c r="F30" s="1" t="s">
        <v>48</v>
      </c>
      <c r="G30" s="1">
        <v>63.61</v>
      </c>
      <c r="H30" s="1">
        <f>1+COUNTIFS(A:A,A30,G:G,"&gt;"&amp;G30)</f>
        <v>1</v>
      </c>
      <c r="I30" s="2">
        <f>AVERAGEIF(A:A,A30,G:G)</f>
        <v>44.504545454545458</v>
      </c>
      <c r="J30" s="2">
        <f t="shared" si="8"/>
        <v>19.105454545454542</v>
      </c>
      <c r="K30" s="2">
        <f t="shared" si="9"/>
        <v>109.10545454545453</v>
      </c>
      <c r="L30" s="2">
        <f t="shared" si="10"/>
        <v>696.68075092647848</v>
      </c>
      <c r="M30" s="2">
        <f>SUMIF(A:A,A30,L:L)</f>
        <v>3183.4724476219076</v>
      </c>
      <c r="N30" s="3">
        <f t="shared" si="11"/>
        <v>0.21884302829349361</v>
      </c>
      <c r="O30" s="6">
        <f t="shared" si="12"/>
        <v>4.5694852963690726</v>
      </c>
      <c r="P30" s="3">
        <f t="shared" si="13"/>
        <v>0.21884302829349361</v>
      </c>
      <c r="Q30" s="3">
        <f>IF(ISNUMBER(P30),SUMIF(A:A,A30,P:P),"")</f>
        <v>0.91938080256932375</v>
      </c>
      <c r="R30" s="3">
        <f t="shared" si="14"/>
        <v>0.23803306277650088</v>
      </c>
      <c r="S30" s="7">
        <f t="shared" si="15"/>
        <v>4.201097059104522</v>
      </c>
    </row>
    <row r="31" spans="1:19" x14ac:dyDescent="0.3">
      <c r="A31" s="1">
        <v>16</v>
      </c>
      <c r="B31" s="5">
        <v>0.64583333333333337</v>
      </c>
      <c r="C31" s="1" t="s">
        <v>21</v>
      </c>
      <c r="D31" s="1">
        <v>7</v>
      </c>
      <c r="E31" s="1">
        <v>6</v>
      </c>
      <c r="F31" s="1" t="s">
        <v>45</v>
      </c>
      <c r="G31" s="1">
        <v>58.65</v>
      </c>
      <c r="H31" s="1">
        <f>1+COUNTIFS(A:A,A31,G:G,"&gt;"&amp;G31)</f>
        <v>2</v>
      </c>
      <c r="I31" s="2">
        <f>AVERAGEIF(A:A,A31,G:G)</f>
        <v>44.504545454545458</v>
      </c>
      <c r="J31" s="2">
        <f t="shared" ref="J31:J52" si="16">G31-I31</f>
        <v>14.145454545454541</v>
      </c>
      <c r="K31" s="2">
        <f t="shared" ref="K31:K52" si="17">90+J31</f>
        <v>104.14545454545454</v>
      </c>
      <c r="L31" s="2">
        <f t="shared" ref="L31:L52" si="18">EXP(0.06*K31)</f>
        <v>517.35395498840774</v>
      </c>
      <c r="M31" s="2">
        <f>SUMIF(A:A,A31,L:L)</f>
        <v>3183.4724476219076</v>
      </c>
      <c r="N31" s="3">
        <f t="shared" ref="N31:N52" si="19">L31/M31</f>
        <v>0.16251246508349002</v>
      </c>
      <c r="O31" s="6">
        <f t="shared" ref="O31:O52" si="20">1/N31</f>
        <v>6.1533741395544936</v>
      </c>
      <c r="P31" s="3">
        <f t="shared" ref="P31:P52" si="21">IF(O31&gt;21,"",N31)</f>
        <v>0.16251246508349002</v>
      </c>
      <c r="Q31" s="3">
        <f>IF(ISNUMBER(P31),SUMIF(A:A,A31,P:P),"")</f>
        <v>0.91938080256932375</v>
      </c>
      <c r="R31" s="3">
        <f t="shared" ref="R31:R52" si="22">IFERROR(P31*(1/Q31),"")</f>
        <v>0.17676295244508994</v>
      </c>
      <c r="S31" s="7">
        <f t="shared" ref="S31:S52" si="23">IFERROR(1/R31,"")</f>
        <v>5.6572940549329322</v>
      </c>
    </row>
    <row r="32" spans="1:19" x14ac:dyDescent="0.3">
      <c r="A32" s="1">
        <v>16</v>
      </c>
      <c r="B32" s="5">
        <v>0.64583333333333337</v>
      </c>
      <c r="C32" s="1" t="s">
        <v>21</v>
      </c>
      <c r="D32" s="1">
        <v>7</v>
      </c>
      <c r="E32" s="1">
        <v>7</v>
      </c>
      <c r="F32" s="1" t="s">
        <v>46</v>
      </c>
      <c r="G32" s="1">
        <v>55.92</v>
      </c>
      <c r="H32" s="1">
        <f>1+COUNTIFS(A:A,A32,G:G,"&gt;"&amp;G32)</f>
        <v>3</v>
      </c>
      <c r="I32" s="2">
        <f>AVERAGEIF(A:A,A32,G:G)</f>
        <v>44.504545454545458</v>
      </c>
      <c r="J32" s="2">
        <f t="shared" si="16"/>
        <v>11.415454545454544</v>
      </c>
      <c r="K32" s="2">
        <f t="shared" si="17"/>
        <v>101.41545454545454</v>
      </c>
      <c r="L32" s="2">
        <f t="shared" si="18"/>
        <v>439.18787057552584</v>
      </c>
      <c r="M32" s="2">
        <f>SUMIF(A:A,A32,L:L)</f>
        <v>3183.4724476219076</v>
      </c>
      <c r="N32" s="3">
        <f t="shared" si="19"/>
        <v>0.13795874718614401</v>
      </c>
      <c r="O32" s="6">
        <f t="shared" si="20"/>
        <v>7.2485436436352026</v>
      </c>
      <c r="P32" s="3">
        <f t="shared" si="21"/>
        <v>0.13795874718614401</v>
      </c>
      <c r="Q32" s="3">
        <f>IF(ISNUMBER(P32),SUMIF(A:A,A32,P:P),"")</f>
        <v>0.91938080256932375</v>
      </c>
      <c r="R32" s="3">
        <f t="shared" si="22"/>
        <v>0.15005615388161375</v>
      </c>
      <c r="S32" s="7">
        <f t="shared" si="23"/>
        <v>6.6641718725441033</v>
      </c>
    </row>
    <row r="33" spans="1:19" x14ac:dyDescent="0.3">
      <c r="A33" s="1">
        <v>16</v>
      </c>
      <c r="B33" s="5">
        <v>0.64583333333333337</v>
      </c>
      <c r="C33" s="1" t="s">
        <v>21</v>
      </c>
      <c r="D33" s="1">
        <v>7</v>
      </c>
      <c r="E33" s="1">
        <v>8</v>
      </c>
      <c r="F33" s="1" t="s">
        <v>47</v>
      </c>
      <c r="G33" s="1">
        <v>51.44</v>
      </c>
      <c r="H33" s="1">
        <f>1+COUNTIFS(A:A,A33,G:G,"&gt;"&amp;G33)</f>
        <v>4</v>
      </c>
      <c r="I33" s="2">
        <f>AVERAGEIF(A:A,A33,G:G)</f>
        <v>44.504545454545458</v>
      </c>
      <c r="J33" s="2">
        <f t="shared" si="16"/>
        <v>6.9354545454545402</v>
      </c>
      <c r="K33" s="2">
        <f t="shared" si="17"/>
        <v>96.935454545454547</v>
      </c>
      <c r="L33" s="2">
        <f t="shared" si="18"/>
        <v>335.66957646513129</v>
      </c>
      <c r="M33" s="2">
        <f>SUMIF(A:A,A33,L:L)</f>
        <v>3183.4724476219076</v>
      </c>
      <c r="N33" s="3">
        <f t="shared" si="19"/>
        <v>0.10544133237775641</v>
      </c>
      <c r="O33" s="6">
        <f t="shared" si="20"/>
        <v>9.4839469252662543</v>
      </c>
      <c r="P33" s="3">
        <f t="shared" si="21"/>
        <v>0.10544133237775641</v>
      </c>
      <c r="Q33" s="3">
        <f>IF(ISNUMBER(P33),SUMIF(A:A,A33,P:P),"")</f>
        <v>0.91938080256932375</v>
      </c>
      <c r="R33" s="3">
        <f t="shared" si="22"/>
        <v>0.11468733313017578</v>
      </c>
      <c r="S33" s="7">
        <f t="shared" si="23"/>
        <v>8.7193587356761597</v>
      </c>
    </row>
    <row r="34" spans="1:19" x14ac:dyDescent="0.3">
      <c r="A34" s="1">
        <v>16</v>
      </c>
      <c r="B34" s="5">
        <v>0.64583333333333337</v>
      </c>
      <c r="C34" s="1" t="s">
        <v>21</v>
      </c>
      <c r="D34" s="1">
        <v>7</v>
      </c>
      <c r="E34" s="1">
        <v>16</v>
      </c>
      <c r="F34" s="1" t="s">
        <v>52</v>
      </c>
      <c r="G34" s="1">
        <v>48.99</v>
      </c>
      <c r="H34" s="1">
        <f>1+COUNTIFS(A:A,A34,G:G,"&gt;"&amp;G34)</f>
        <v>5</v>
      </c>
      <c r="I34" s="2">
        <f>AVERAGEIF(A:A,A34,G:G)</f>
        <v>44.504545454545458</v>
      </c>
      <c r="J34" s="2">
        <f t="shared" si="16"/>
        <v>4.4854545454545445</v>
      </c>
      <c r="K34" s="2">
        <f t="shared" si="17"/>
        <v>94.485454545454544</v>
      </c>
      <c r="L34" s="2">
        <f t="shared" si="18"/>
        <v>289.78152376423446</v>
      </c>
      <c r="M34" s="2">
        <f>SUMIF(A:A,A34,L:L)</f>
        <v>3183.4724476219076</v>
      </c>
      <c r="N34" s="3">
        <f t="shared" si="19"/>
        <v>9.1026867212469442E-2</v>
      </c>
      <c r="O34" s="6">
        <f t="shared" si="20"/>
        <v>10.985767506046979</v>
      </c>
      <c r="P34" s="3">
        <f t="shared" si="21"/>
        <v>9.1026867212469442E-2</v>
      </c>
      <c r="Q34" s="3">
        <f>IF(ISNUMBER(P34),SUMIF(A:A,A34,P:P),"")</f>
        <v>0.91938080256932375</v>
      </c>
      <c r="R34" s="3">
        <f t="shared" si="22"/>
        <v>9.9008883977219839E-2</v>
      </c>
      <c r="S34" s="7">
        <f t="shared" si="23"/>
        <v>10.100103746549472</v>
      </c>
    </row>
    <row r="35" spans="1:19" x14ac:dyDescent="0.3">
      <c r="A35" s="1">
        <v>16</v>
      </c>
      <c r="B35" s="5">
        <v>0.64583333333333337</v>
      </c>
      <c r="C35" s="1" t="s">
        <v>21</v>
      </c>
      <c r="D35" s="1">
        <v>7</v>
      </c>
      <c r="E35" s="1">
        <v>4</v>
      </c>
      <c r="F35" s="1" t="s">
        <v>44</v>
      </c>
      <c r="G35" s="1">
        <v>47.43</v>
      </c>
      <c r="H35" s="1">
        <f>1+COUNTIFS(A:A,A35,G:G,"&gt;"&amp;G35)</f>
        <v>6</v>
      </c>
      <c r="I35" s="2">
        <f>AVERAGEIF(A:A,A35,G:G)</f>
        <v>44.504545454545458</v>
      </c>
      <c r="J35" s="2">
        <f t="shared" si="16"/>
        <v>2.9254545454545422</v>
      </c>
      <c r="K35" s="2">
        <f t="shared" si="17"/>
        <v>92.925454545454542</v>
      </c>
      <c r="L35" s="2">
        <f t="shared" si="18"/>
        <v>263.88866025426915</v>
      </c>
      <c r="M35" s="2">
        <f>SUMIF(A:A,A35,L:L)</f>
        <v>3183.4724476219076</v>
      </c>
      <c r="N35" s="3">
        <f t="shared" si="19"/>
        <v>8.2893338829238869E-2</v>
      </c>
      <c r="O35" s="6">
        <f t="shared" si="20"/>
        <v>12.063695516717095</v>
      </c>
      <c r="P35" s="3">
        <f t="shared" si="21"/>
        <v>8.2893338829238869E-2</v>
      </c>
      <c r="Q35" s="3">
        <f>IF(ISNUMBER(P35),SUMIF(A:A,A35,P:P),"")</f>
        <v>0.91938080256932375</v>
      </c>
      <c r="R35" s="3">
        <f t="shared" si="22"/>
        <v>9.0162138036364414E-2</v>
      </c>
      <c r="S35" s="7">
        <f t="shared" si="23"/>
        <v>11.091130066111315</v>
      </c>
    </row>
    <row r="36" spans="1:19" x14ac:dyDescent="0.3">
      <c r="A36" s="1">
        <v>16</v>
      </c>
      <c r="B36" s="5">
        <v>0.64583333333333337</v>
      </c>
      <c r="C36" s="1" t="s">
        <v>21</v>
      </c>
      <c r="D36" s="1">
        <v>7</v>
      </c>
      <c r="E36" s="1">
        <v>1</v>
      </c>
      <c r="F36" s="1" t="s">
        <v>42</v>
      </c>
      <c r="G36" s="1">
        <v>42.73</v>
      </c>
      <c r="H36" s="1">
        <f>1+COUNTIFS(A:A,A36,G:G,"&gt;"&amp;G36)</f>
        <v>7</v>
      </c>
      <c r="I36" s="2">
        <f>AVERAGEIF(A:A,A36,G:G)</f>
        <v>44.504545454545458</v>
      </c>
      <c r="J36" s="2">
        <f t="shared" si="16"/>
        <v>-1.7745454545454606</v>
      </c>
      <c r="K36" s="2">
        <f t="shared" si="17"/>
        <v>88.225454545454539</v>
      </c>
      <c r="L36" s="2">
        <f t="shared" si="18"/>
        <v>199.04427207648808</v>
      </c>
      <c r="M36" s="2">
        <f>SUMIF(A:A,A36,L:L)</f>
        <v>3183.4724476219076</v>
      </c>
      <c r="N36" s="3">
        <f t="shared" si="19"/>
        <v>6.2524264101979768E-2</v>
      </c>
      <c r="O36" s="6">
        <f t="shared" si="20"/>
        <v>15.993790800463591</v>
      </c>
      <c r="P36" s="3">
        <f t="shared" si="21"/>
        <v>6.2524264101979768E-2</v>
      </c>
      <c r="Q36" s="3">
        <f>IF(ISNUMBER(P36),SUMIF(A:A,A36,P:P),"")</f>
        <v>0.91938080256932375</v>
      </c>
      <c r="R36" s="3">
        <f t="shared" si="22"/>
        <v>6.8006928062069552E-2</v>
      </c>
      <c r="S36" s="7">
        <f t="shared" si="23"/>
        <v>14.704384222256083</v>
      </c>
    </row>
    <row r="37" spans="1:19" x14ac:dyDescent="0.3">
      <c r="A37" s="1">
        <v>16</v>
      </c>
      <c r="B37" s="5">
        <v>0.64583333333333337</v>
      </c>
      <c r="C37" s="1" t="s">
        <v>21</v>
      </c>
      <c r="D37" s="1">
        <v>7</v>
      </c>
      <c r="E37" s="1">
        <v>14</v>
      </c>
      <c r="F37" s="1" t="s">
        <v>50</v>
      </c>
      <c r="G37" s="1">
        <v>41.53</v>
      </c>
      <c r="H37" s="1">
        <f>1+COUNTIFS(A:A,A37,G:G,"&gt;"&amp;G37)</f>
        <v>8</v>
      </c>
      <c r="I37" s="2">
        <f>AVERAGEIF(A:A,A37,G:G)</f>
        <v>44.504545454545458</v>
      </c>
      <c r="J37" s="2">
        <f t="shared" si="16"/>
        <v>-2.9745454545454564</v>
      </c>
      <c r="K37" s="2">
        <f t="shared" si="17"/>
        <v>87.025454545454551</v>
      </c>
      <c r="L37" s="2">
        <f t="shared" si="18"/>
        <v>185.21684480142397</v>
      </c>
      <c r="M37" s="2">
        <f>SUMIF(A:A,A37,L:L)</f>
        <v>3183.4724476219076</v>
      </c>
      <c r="N37" s="3">
        <f t="shared" si="19"/>
        <v>5.8180759484751689E-2</v>
      </c>
      <c r="O37" s="6">
        <f t="shared" si="20"/>
        <v>17.187812755556845</v>
      </c>
      <c r="P37" s="3">
        <f t="shared" si="21"/>
        <v>5.8180759484751689E-2</v>
      </c>
      <c r="Q37" s="3">
        <f>IF(ISNUMBER(P37),SUMIF(A:A,A37,P:P),"")</f>
        <v>0.91938080256932375</v>
      </c>
      <c r="R37" s="3">
        <f t="shared" si="22"/>
        <v>6.3282547690965849E-2</v>
      </c>
      <c r="S37" s="7">
        <f t="shared" si="23"/>
        <v>15.802145085615113</v>
      </c>
    </row>
    <row r="38" spans="1:19" x14ac:dyDescent="0.3">
      <c r="A38" s="1">
        <v>16</v>
      </c>
      <c r="B38" s="5">
        <v>0.64583333333333337</v>
      </c>
      <c r="C38" s="1" t="s">
        <v>21</v>
      </c>
      <c r="D38" s="1">
        <v>7</v>
      </c>
      <c r="E38" s="1">
        <v>3</v>
      </c>
      <c r="F38" s="1" t="s">
        <v>43</v>
      </c>
      <c r="G38" s="1">
        <v>35.6</v>
      </c>
      <c r="H38" s="1">
        <f>1+COUNTIFS(A:A,A38,G:G,"&gt;"&amp;G38)</f>
        <v>9</v>
      </c>
      <c r="I38" s="2">
        <f>AVERAGEIF(A:A,A38,G:G)</f>
        <v>44.504545454545458</v>
      </c>
      <c r="J38" s="2">
        <f t="shared" si="16"/>
        <v>-8.9045454545454561</v>
      </c>
      <c r="K38" s="2">
        <f t="shared" si="17"/>
        <v>81.095454545454544</v>
      </c>
      <c r="L38" s="2">
        <f t="shared" si="18"/>
        <v>129.76527905043702</v>
      </c>
      <c r="M38" s="2">
        <f>SUMIF(A:A,A38,L:L)</f>
        <v>3183.4724476219076</v>
      </c>
      <c r="N38" s="3">
        <f t="shared" si="19"/>
        <v>4.0762180664504648E-2</v>
      </c>
      <c r="O38" s="6">
        <f t="shared" si="20"/>
        <v>24.532544228449272</v>
      </c>
      <c r="P38" s="3" t="str">
        <f t="shared" si="21"/>
        <v/>
      </c>
      <c r="Q38" s="3" t="str">
        <f>IF(ISNUMBER(P38),SUMIF(A:A,A38,P:P),"")</f>
        <v/>
      </c>
      <c r="R38" s="3" t="str">
        <f t="shared" si="22"/>
        <v/>
      </c>
      <c r="S38" s="7" t="str">
        <f t="shared" si="23"/>
        <v/>
      </c>
    </row>
    <row r="39" spans="1:19" x14ac:dyDescent="0.3">
      <c r="A39" s="1">
        <v>16</v>
      </c>
      <c r="B39" s="5">
        <v>0.64583333333333337</v>
      </c>
      <c r="C39" s="1" t="s">
        <v>21</v>
      </c>
      <c r="D39" s="1">
        <v>7</v>
      </c>
      <c r="E39" s="1">
        <v>15</v>
      </c>
      <c r="F39" s="1" t="s">
        <v>51</v>
      </c>
      <c r="G39" s="1">
        <v>29.82</v>
      </c>
      <c r="H39" s="1">
        <f>1+COUNTIFS(A:A,A39,G:G,"&gt;"&amp;G39)</f>
        <v>10</v>
      </c>
      <c r="I39" s="2">
        <f>AVERAGEIF(A:A,A39,G:G)</f>
        <v>44.504545454545458</v>
      </c>
      <c r="J39" s="2">
        <f t="shared" si="16"/>
        <v>-14.684545454545457</v>
      </c>
      <c r="K39" s="2">
        <f t="shared" si="17"/>
        <v>75.315454545454543</v>
      </c>
      <c r="L39" s="2">
        <f t="shared" si="18"/>
        <v>91.737136248331836</v>
      </c>
      <c r="M39" s="2">
        <f>SUMIF(A:A,A39,L:L)</f>
        <v>3183.4724476219076</v>
      </c>
      <c r="N39" s="3">
        <f t="shared" si="19"/>
        <v>2.8816689246630858E-2</v>
      </c>
      <c r="O39" s="6">
        <f t="shared" si="20"/>
        <v>34.702112773656552</v>
      </c>
      <c r="P39" s="3" t="str">
        <f t="shared" si="21"/>
        <v/>
      </c>
      <c r="Q39" s="3" t="str">
        <f>IF(ISNUMBER(P39),SUMIF(A:A,A39,P:P),"")</f>
        <v/>
      </c>
      <c r="R39" s="3" t="str">
        <f t="shared" si="22"/>
        <v/>
      </c>
      <c r="S39" s="7" t="str">
        <f t="shared" si="23"/>
        <v/>
      </c>
    </row>
    <row r="40" spans="1:19" x14ac:dyDescent="0.3">
      <c r="A40" s="1">
        <v>16</v>
      </c>
      <c r="B40" s="5">
        <v>0.64583333333333337</v>
      </c>
      <c r="C40" s="1" t="s">
        <v>21</v>
      </c>
      <c r="D40" s="1">
        <v>7</v>
      </c>
      <c r="E40" s="1">
        <v>11</v>
      </c>
      <c r="F40" s="1" t="s">
        <v>49</v>
      </c>
      <c r="G40" s="1">
        <v>13.83</v>
      </c>
      <c r="H40" s="1">
        <f>1+COUNTIFS(A:A,A40,G:G,"&gt;"&amp;G40)</f>
        <v>11</v>
      </c>
      <c r="I40" s="2">
        <f>AVERAGEIF(A:A,A40,G:G)</f>
        <v>44.504545454545458</v>
      </c>
      <c r="J40" s="2">
        <f t="shared" si="16"/>
        <v>-30.674545454545459</v>
      </c>
      <c r="K40" s="2">
        <f t="shared" si="17"/>
        <v>59.325454545454541</v>
      </c>
      <c r="L40" s="2">
        <f t="shared" si="18"/>
        <v>35.14657847117951</v>
      </c>
      <c r="M40" s="2">
        <f>SUMIF(A:A,A40,L:L)</f>
        <v>3183.4724476219076</v>
      </c>
      <c r="N40" s="3">
        <f t="shared" si="19"/>
        <v>1.1040327519540628E-2</v>
      </c>
      <c r="O40" s="6">
        <f t="shared" si="20"/>
        <v>90.577023030346524</v>
      </c>
      <c r="P40" s="3" t="str">
        <f t="shared" si="21"/>
        <v/>
      </c>
      <c r="Q40" s="3" t="str">
        <f>IF(ISNUMBER(P40),SUMIF(A:A,A40,P:P),"")</f>
        <v/>
      </c>
      <c r="R40" s="3" t="str">
        <f t="shared" si="22"/>
        <v/>
      </c>
      <c r="S40" s="7" t="str">
        <f t="shared" si="23"/>
        <v/>
      </c>
    </row>
    <row r="41" spans="1:19" x14ac:dyDescent="0.3">
      <c r="A41" s="1"/>
      <c r="B41" s="5"/>
      <c r="C41" s="1"/>
      <c r="D41" s="1"/>
      <c r="E41" s="1"/>
      <c r="F41" s="1"/>
      <c r="G41" s="1"/>
      <c r="H41" s="1"/>
      <c r="I41" s="2"/>
      <c r="J41" s="2"/>
      <c r="K41" s="2"/>
      <c r="L41" s="2"/>
      <c r="M41" s="2"/>
      <c r="N41" s="3"/>
      <c r="O41" s="6"/>
      <c r="P41" s="3"/>
      <c r="Q41" s="3"/>
      <c r="R41" s="3"/>
      <c r="S41" s="7"/>
    </row>
    <row r="42" spans="1:19" x14ac:dyDescent="0.3">
      <c r="A42" s="1">
        <v>19</v>
      </c>
      <c r="B42" s="5">
        <v>0.66666666666666663</v>
      </c>
      <c r="C42" s="1" t="s">
        <v>21</v>
      </c>
      <c r="D42" s="1">
        <v>8</v>
      </c>
      <c r="E42" s="1">
        <v>4</v>
      </c>
      <c r="F42" s="1" t="s">
        <v>56</v>
      </c>
      <c r="G42" s="1">
        <v>77.23</v>
      </c>
      <c r="H42" s="1">
        <f>1+COUNTIFS(A:A,A42,G:G,"&gt;"&amp;G42)</f>
        <v>1</v>
      </c>
      <c r="I42" s="2">
        <f>AVERAGEIF(A:A,A42,G:G)</f>
        <v>50.520909090909093</v>
      </c>
      <c r="J42" s="2">
        <f t="shared" si="16"/>
        <v>26.709090909090911</v>
      </c>
      <c r="K42" s="2">
        <f t="shared" si="17"/>
        <v>116.70909090909092</v>
      </c>
      <c r="L42" s="2">
        <f t="shared" si="18"/>
        <v>1099.4281440315428</v>
      </c>
      <c r="M42" s="2">
        <f>SUMIF(A:A,A42,L:L)</f>
        <v>3188.8520232222427</v>
      </c>
      <c r="N42" s="3">
        <f t="shared" si="19"/>
        <v>0.34477239333313514</v>
      </c>
      <c r="O42" s="6">
        <f t="shared" si="20"/>
        <v>2.9004642463752992</v>
      </c>
      <c r="P42" s="3">
        <f t="shared" si="21"/>
        <v>0.34477239333313514</v>
      </c>
      <c r="Q42" s="3">
        <f>IF(ISNUMBER(P42),SUMIF(A:A,A42,P:P),"")</f>
        <v>0.98422723892223807</v>
      </c>
      <c r="R42" s="3">
        <f t="shared" si="22"/>
        <v>0.35029755294181103</v>
      </c>
      <c r="S42" s="7">
        <f t="shared" si="23"/>
        <v>2.8547159168026304</v>
      </c>
    </row>
    <row r="43" spans="1:19" x14ac:dyDescent="0.3">
      <c r="A43" s="1">
        <v>19</v>
      </c>
      <c r="B43" s="5">
        <v>0.66666666666666663</v>
      </c>
      <c r="C43" s="1" t="s">
        <v>21</v>
      </c>
      <c r="D43" s="1">
        <v>8</v>
      </c>
      <c r="E43" s="1">
        <v>11</v>
      </c>
      <c r="F43" s="1" t="s">
        <v>59</v>
      </c>
      <c r="G43" s="1">
        <v>56.66</v>
      </c>
      <c r="H43" s="1">
        <f>1+COUNTIFS(A:A,A43,G:G,"&gt;"&amp;G43)</f>
        <v>2</v>
      </c>
      <c r="I43" s="2">
        <f>AVERAGEIF(A:A,A43,G:G)</f>
        <v>50.520909090909093</v>
      </c>
      <c r="J43" s="2">
        <f t="shared" si="16"/>
        <v>6.1390909090909034</v>
      </c>
      <c r="K43" s="2">
        <f t="shared" si="17"/>
        <v>96.139090909090896</v>
      </c>
      <c r="L43" s="2">
        <f t="shared" si="18"/>
        <v>320.00782689625578</v>
      </c>
      <c r="M43" s="2">
        <f>SUMIF(A:A,A43,L:L)</f>
        <v>3188.8520232222427</v>
      </c>
      <c r="N43" s="3">
        <f t="shared" si="19"/>
        <v>0.10035204661923984</v>
      </c>
      <c r="O43" s="6">
        <f t="shared" si="20"/>
        <v>9.9649188401133877</v>
      </c>
      <c r="P43" s="3">
        <f t="shared" si="21"/>
        <v>0.10035204661923984</v>
      </c>
      <c r="Q43" s="3">
        <f>IF(ISNUMBER(P43),SUMIF(A:A,A43,P:P),"")</f>
        <v>0.98422723892223807</v>
      </c>
      <c r="R43" s="3">
        <f t="shared" si="22"/>
        <v>0.10196024114220686</v>
      </c>
      <c r="S43" s="7">
        <f t="shared" si="23"/>
        <v>9.8077445560889895</v>
      </c>
    </row>
    <row r="44" spans="1:19" x14ac:dyDescent="0.3">
      <c r="A44" s="1">
        <v>19</v>
      </c>
      <c r="B44" s="5">
        <v>0.66666666666666663</v>
      </c>
      <c r="C44" s="1" t="s">
        <v>21</v>
      </c>
      <c r="D44" s="1">
        <v>8</v>
      </c>
      <c r="E44" s="1">
        <v>9</v>
      </c>
      <c r="F44" s="1" t="s">
        <v>19</v>
      </c>
      <c r="G44" s="1">
        <v>56.27</v>
      </c>
      <c r="H44" s="1">
        <f>1+COUNTIFS(A:A,A44,G:G,"&gt;"&amp;G44)</f>
        <v>3</v>
      </c>
      <c r="I44" s="2">
        <f>AVERAGEIF(A:A,A44,G:G)</f>
        <v>50.520909090909093</v>
      </c>
      <c r="J44" s="2">
        <f t="shared" si="16"/>
        <v>5.7490909090909099</v>
      </c>
      <c r="K44" s="2">
        <f t="shared" si="17"/>
        <v>95.74909090909091</v>
      </c>
      <c r="L44" s="2">
        <f t="shared" si="18"/>
        <v>312.60657609722415</v>
      </c>
      <c r="M44" s="2">
        <f>SUMIF(A:A,A44,L:L)</f>
        <v>3188.8520232222427</v>
      </c>
      <c r="N44" s="3">
        <f t="shared" si="19"/>
        <v>9.8031070059294956E-2</v>
      </c>
      <c r="O44" s="6">
        <f t="shared" si="20"/>
        <v>10.200847541449269</v>
      </c>
      <c r="P44" s="3">
        <f t="shared" si="21"/>
        <v>9.8031070059294956E-2</v>
      </c>
      <c r="Q44" s="3">
        <f>IF(ISNUMBER(P44),SUMIF(A:A,A44,P:P),"")</f>
        <v>0.98422723892223807</v>
      </c>
      <c r="R44" s="3">
        <f t="shared" si="22"/>
        <v>9.9602069707644222E-2</v>
      </c>
      <c r="S44" s="7">
        <f t="shared" si="23"/>
        <v>10.039952010387314</v>
      </c>
    </row>
    <row r="45" spans="1:19" x14ac:dyDescent="0.3">
      <c r="A45" s="1">
        <v>19</v>
      </c>
      <c r="B45" s="5">
        <v>0.66666666666666663</v>
      </c>
      <c r="C45" s="1" t="s">
        <v>21</v>
      </c>
      <c r="D45" s="1">
        <v>8</v>
      </c>
      <c r="E45" s="1">
        <v>6</v>
      </c>
      <c r="F45" s="1" t="s">
        <v>58</v>
      </c>
      <c r="G45" s="1">
        <v>54.43</v>
      </c>
      <c r="H45" s="1">
        <f>1+COUNTIFS(A:A,A45,G:G,"&gt;"&amp;G45)</f>
        <v>4</v>
      </c>
      <c r="I45" s="2">
        <f>AVERAGEIF(A:A,A45,G:G)</f>
        <v>50.520909090909093</v>
      </c>
      <c r="J45" s="2">
        <f t="shared" si="16"/>
        <v>3.9090909090909065</v>
      </c>
      <c r="K45" s="2">
        <f t="shared" si="17"/>
        <v>93.909090909090907</v>
      </c>
      <c r="L45" s="2">
        <f t="shared" si="18"/>
        <v>279.93164672985512</v>
      </c>
      <c r="M45" s="2">
        <f>SUMIF(A:A,A45,L:L)</f>
        <v>3188.8520232222427</v>
      </c>
      <c r="N45" s="3">
        <f t="shared" si="19"/>
        <v>8.7784458071840002E-2</v>
      </c>
      <c r="O45" s="6">
        <f t="shared" si="20"/>
        <v>11.391538114658427</v>
      </c>
      <c r="P45" s="3">
        <f t="shared" si="21"/>
        <v>8.7784458071840002E-2</v>
      </c>
      <c r="Q45" s="3">
        <f>IF(ISNUMBER(P45),SUMIF(A:A,A45,P:P),"")</f>
        <v>0.98422723892223807</v>
      </c>
      <c r="R45" s="3">
        <f t="shared" si="22"/>
        <v>8.919125035389891E-2</v>
      </c>
      <c r="S45" s="7">
        <f t="shared" si="23"/>
        <v>11.2118621056677</v>
      </c>
    </row>
    <row r="46" spans="1:19" x14ac:dyDescent="0.3">
      <c r="A46" s="1">
        <v>19</v>
      </c>
      <c r="B46" s="5">
        <v>0.66666666666666663</v>
      </c>
      <c r="C46" s="1" t="s">
        <v>21</v>
      </c>
      <c r="D46" s="1">
        <v>8</v>
      </c>
      <c r="E46" s="1">
        <v>3</v>
      </c>
      <c r="F46" s="1" t="s">
        <v>55</v>
      </c>
      <c r="G46" s="1">
        <v>53.12</v>
      </c>
      <c r="H46" s="1">
        <f>1+COUNTIFS(A:A,A46,G:G,"&gt;"&amp;G46)</f>
        <v>5</v>
      </c>
      <c r="I46" s="2">
        <f>AVERAGEIF(A:A,A46,G:G)</f>
        <v>50.520909090909093</v>
      </c>
      <c r="J46" s="2">
        <f t="shared" si="16"/>
        <v>2.5990909090909042</v>
      </c>
      <c r="K46" s="2">
        <f t="shared" si="17"/>
        <v>92.599090909090904</v>
      </c>
      <c r="L46" s="2">
        <f t="shared" si="18"/>
        <v>258.77150559732257</v>
      </c>
      <c r="M46" s="2">
        <f>SUMIF(A:A,A46,L:L)</f>
        <v>3188.8520232222427</v>
      </c>
      <c r="N46" s="3">
        <f t="shared" si="19"/>
        <v>8.1148797031930467E-2</v>
      </c>
      <c r="O46" s="6">
        <f t="shared" si="20"/>
        <v>12.323041580105242</v>
      </c>
      <c r="P46" s="3">
        <f t="shared" si="21"/>
        <v>8.1148797031930467E-2</v>
      </c>
      <c r="Q46" s="3">
        <f>IF(ISNUMBER(P46),SUMIF(A:A,A46,P:P),"")</f>
        <v>0.98422723892223807</v>
      </c>
      <c r="R46" s="3">
        <f t="shared" si="22"/>
        <v>8.2449249342856162E-2</v>
      </c>
      <c r="S46" s="7">
        <f t="shared" si="23"/>
        <v>12.128673189510916</v>
      </c>
    </row>
    <row r="47" spans="1:19" x14ac:dyDescent="0.3">
      <c r="A47" s="1">
        <v>19</v>
      </c>
      <c r="B47" s="5">
        <v>0.66666666666666663</v>
      </c>
      <c r="C47" s="1" t="s">
        <v>21</v>
      </c>
      <c r="D47" s="1">
        <v>8</v>
      </c>
      <c r="E47" s="1">
        <v>13</v>
      </c>
      <c r="F47" s="1" t="s">
        <v>60</v>
      </c>
      <c r="G47" s="1">
        <v>47.54</v>
      </c>
      <c r="H47" s="1">
        <f>1+COUNTIFS(A:A,A47,G:G,"&gt;"&amp;G47)</f>
        <v>6</v>
      </c>
      <c r="I47" s="2">
        <f>AVERAGEIF(A:A,A47,G:G)</f>
        <v>50.520909090909093</v>
      </c>
      <c r="J47" s="2">
        <f t="shared" si="16"/>
        <v>-2.9809090909090941</v>
      </c>
      <c r="K47" s="2">
        <f t="shared" si="17"/>
        <v>87.019090909090906</v>
      </c>
      <c r="L47" s="2">
        <f t="shared" si="18"/>
        <v>185.14613914171198</v>
      </c>
      <c r="M47" s="2">
        <f>SUMIF(A:A,A47,L:L)</f>
        <v>3188.8520232222427</v>
      </c>
      <c r="N47" s="3">
        <f t="shared" si="19"/>
        <v>5.8060436104723091E-2</v>
      </c>
      <c r="O47" s="6">
        <f t="shared" si="20"/>
        <v>17.223432462620654</v>
      </c>
      <c r="P47" s="3">
        <f t="shared" si="21"/>
        <v>5.8060436104723091E-2</v>
      </c>
      <c r="Q47" s="3">
        <f>IF(ISNUMBER(P47),SUMIF(A:A,A47,P:P),"")</f>
        <v>0.98422723892223807</v>
      </c>
      <c r="R47" s="3">
        <f t="shared" si="22"/>
        <v>5.899088524343344E-2</v>
      </c>
      <c r="S47" s="7">
        <f t="shared" si="23"/>
        <v>16.951771377448768</v>
      </c>
    </row>
    <row r="48" spans="1:19" x14ac:dyDescent="0.3">
      <c r="A48" s="1">
        <v>19</v>
      </c>
      <c r="B48" s="5">
        <v>0.66666666666666663</v>
      </c>
      <c r="C48" s="1" t="s">
        <v>21</v>
      </c>
      <c r="D48" s="1">
        <v>8</v>
      </c>
      <c r="E48" s="1">
        <v>2</v>
      </c>
      <c r="F48" s="1" t="s">
        <v>54</v>
      </c>
      <c r="G48" s="1">
        <v>47.25</v>
      </c>
      <c r="H48" s="1">
        <f>1+COUNTIFS(A:A,A48,G:G,"&gt;"&amp;G48)</f>
        <v>7</v>
      </c>
      <c r="I48" s="2">
        <f>AVERAGEIF(A:A,A48,G:G)</f>
        <v>50.520909090909093</v>
      </c>
      <c r="J48" s="2">
        <f t="shared" si="16"/>
        <v>-3.2709090909090932</v>
      </c>
      <c r="K48" s="2">
        <f t="shared" si="17"/>
        <v>86.7290909090909</v>
      </c>
      <c r="L48" s="2">
        <f t="shared" si="18"/>
        <v>181.95246188881683</v>
      </c>
      <c r="M48" s="2">
        <f>SUMIF(A:A,A48,L:L)</f>
        <v>3188.8520232222427</v>
      </c>
      <c r="N48" s="3">
        <f t="shared" si="19"/>
        <v>5.7058922949005053E-2</v>
      </c>
      <c r="O48" s="6">
        <f t="shared" si="20"/>
        <v>17.52574265893039</v>
      </c>
      <c r="P48" s="3">
        <f t="shared" si="21"/>
        <v>5.7058922949005053E-2</v>
      </c>
      <c r="Q48" s="3">
        <f>IF(ISNUMBER(P48),SUMIF(A:A,A48,P:P),"")</f>
        <v>0.98422723892223807</v>
      </c>
      <c r="R48" s="3">
        <f t="shared" si="22"/>
        <v>5.7973322310695748E-2</v>
      </c>
      <c r="S48" s="7">
        <f t="shared" si="23"/>
        <v>17.249313307260739</v>
      </c>
    </row>
    <row r="49" spans="1:19" x14ac:dyDescent="0.3">
      <c r="A49" s="1">
        <v>19</v>
      </c>
      <c r="B49" s="5">
        <v>0.66666666666666663</v>
      </c>
      <c r="C49" s="1" t="s">
        <v>21</v>
      </c>
      <c r="D49" s="1">
        <v>8</v>
      </c>
      <c r="E49" s="1">
        <v>14</v>
      </c>
      <c r="F49" s="1" t="s">
        <v>61</v>
      </c>
      <c r="G49" s="1">
        <v>46.4</v>
      </c>
      <c r="H49" s="1">
        <f>1+COUNTIFS(A:A,A49,G:G,"&gt;"&amp;G49)</f>
        <v>8</v>
      </c>
      <c r="I49" s="2">
        <f>AVERAGEIF(A:A,A49,G:G)</f>
        <v>50.520909090909093</v>
      </c>
      <c r="J49" s="2">
        <f t="shared" si="16"/>
        <v>-4.1209090909090946</v>
      </c>
      <c r="K49" s="2">
        <f t="shared" si="17"/>
        <v>85.879090909090905</v>
      </c>
      <c r="L49" s="2">
        <f t="shared" si="18"/>
        <v>172.90554358380689</v>
      </c>
      <c r="M49" s="2">
        <f>SUMIF(A:A,A49,L:L)</f>
        <v>3188.8520232222427</v>
      </c>
      <c r="N49" s="3">
        <f t="shared" si="19"/>
        <v>5.4221877441992694E-2</v>
      </c>
      <c r="O49" s="6">
        <f t="shared" si="20"/>
        <v>18.442740221782504</v>
      </c>
      <c r="P49" s="3">
        <f t="shared" si="21"/>
        <v>5.4221877441992694E-2</v>
      </c>
      <c r="Q49" s="3">
        <f>IF(ISNUMBER(P49),SUMIF(A:A,A49,P:P),"")</f>
        <v>0.98422723892223807</v>
      </c>
      <c r="R49" s="3">
        <f t="shared" si="22"/>
        <v>5.5090811651755826E-2</v>
      </c>
      <c r="S49" s="7">
        <f t="shared" si="23"/>
        <v>18.151847286645097</v>
      </c>
    </row>
    <row r="50" spans="1:19" x14ac:dyDescent="0.3">
      <c r="A50" s="1">
        <v>19</v>
      </c>
      <c r="B50" s="5">
        <v>0.66666666666666663</v>
      </c>
      <c r="C50" s="1" t="s">
        <v>21</v>
      </c>
      <c r="D50" s="1">
        <v>8</v>
      </c>
      <c r="E50" s="1">
        <v>1</v>
      </c>
      <c r="F50" s="1" t="s">
        <v>53</v>
      </c>
      <c r="G50" s="1">
        <v>45.86</v>
      </c>
      <c r="H50" s="1">
        <f>1+COUNTIFS(A:A,A50,G:G,"&gt;"&amp;G50)</f>
        <v>9</v>
      </c>
      <c r="I50" s="2">
        <f>AVERAGEIF(A:A,A50,G:G)</f>
        <v>50.520909090909093</v>
      </c>
      <c r="J50" s="2">
        <f t="shared" si="16"/>
        <v>-4.6609090909090938</v>
      </c>
      <c r="K50" s="2">
        <f t="shared" si="17"/>
        <v>85.339090909090913</v>
      </c>
      <c r="L50" s="2">
        <f t="shared" si="18"/>
        <v>167.39318637110964</v>
      </c>
      <c r="M50" s="2">
        <f>SUMIF(A:A,A50,L:L)</f>
        <v>3188.8520232222427</v>
      </c>
      <c r="N50" s="3">
        <f t="shared" si="19"/>
        <v>5.2493243697762954E-2</v>
      </c>
      <c r="O50" s="6">
        <f t="shared" si="20"/>
        <v>19.05007062923444</v>
      </c>
      <c r="P50" s="3">
        <f t="shared" si="21"/>
        <v>5.2493243697762954E-2</v>
      </c>
      <c r="Q50" s="3">
        <f>IF(ISNUMBER(P50),SUMIF(A:A,A50,P:P),"")</f>
        <v>0.98422723892223807</v>
      </c>
      <c r="R50" s="3">
        <f t="shared" si="22"/>
        <v>5.3334475639228218E-2</v>
      </c>
      <c r="S50" s="7">
        <f t="shared" si="23"/>
        <v>18.749598416685036</v>
      </c>
    </row>
    <row r="51" spans="1:19" x14ac:dyDescent="0.3">
      <c r="A51" s="1">
        <v>19</v>
      </c>
      <c r="B51" s="5">
        <v>0.66666666666666663</v>
      </c>
      <c r="C51" s="1" t="s">
        <v>21</v>
      </c>
      <c r="D51" s="1">
        <v>8</v>
      </c>
      <c r="E51" s="1">
        <v>16</v>
      </c>
      <c r="F51" s="1" t="s">
        <v>62</v>
      </c>
      <c r="G51" s="1">
        <v>45.15</v>
      </c>
      <c r="H51" s="1">
        <f>1+COUNTIFS(A:A,A51,G:G,"&gt;"&amp;G51)</f>
        <v>10</v>
      </c>
      <c r="I51" s="2">
        <f>AVERAGEIF(A:A,A51,G:G)</f>
        <v>50.520909090909093</v>
      </c>
      <c r="J51" s="2">
        <f t="shared" si="16"/>
        <v>-5.3709090909090946</v>
      </c>
      <c r="K51" s="2">
        <f t="shared" si="17"/>
        <v>84.629090909090905</v>
      </c>
      <c r="L51" s="2">
        <f t="shared" si="18"/>
        <v>160.41199180997452</v>
      </c>
      <c r="M51" s="2">
        <f>SUMIF(A:A,A51,L:L)</f>
        <v>3188.8520232222427</v>
      </c>
      <c r="N51" s="3">
        <f t="shared" si="19"/>
        <v>5.0303993613313815E-2</v>
      </c>
      <c r="O51" s="6">
        <f t="shared" si="20"/>
        <v>19.879137383941874</v>
      </c>
      <c r="P51" s="3">
        <f t="shared" si="21"/>
        <v>5.0303993613313815E-2</v>
      </c>
      <c r="Q51" s="3">
        <f>IF(ISNUMBER(P51),SUMIF(A:A,A51,P:P),"")</f>
        <v>0.98422723892223807</v>
      </c>
      <c r="R51" s="3">
        <f t="shared" si="22"/>
        <v>5.1110141666469606E-2</v>
      </c>
      <c r="S51" s="7">
        <f t="shared" si="23"/>
        <v>19.565588499552955</v>
      </c>
    </row>
    <row r="52" spans="1:19" x14ac:dyDescent="0.3">
      <c r="A52" s="1">
        <v>19</v>
      </c>
      <c r="B52" s="5">
        <v>0.66666666666666663</v>
      </c>
      <c r="C52" s="1" t="s">
        <v>21</v>
      </c>
      <c r="D52" s="1">
        <v>8</v>
      </c>
      <c r="E52" s="1">
        <v>5</v>
      </c>
      <c r="F52" s="1" t="s">
        <v>57</v>
      </c>
      <c r="G52" s="1">
        <v>25.82</v>
      </c>
      <c r="H52" s="1">
        <f>1+COUNTIFS(A:A,A52,G:G,"&gt;"&amp;G52)</f>
        <v>11</v>
      </c>
      <c r="I52" s="2">
        <f>AVERAGEIF(A:A,A52,G:G)</f>
        <v>50.520909090909093</v>
      </c>
      <c r="J52" s="2">
        <f t="shared" si="16"/>
        <v>-24.700909090909093</v>
      </c>
      <c r="K52" s="2">
        <f t="shared" si="17"/>
        <v>65.299090909090907</v>
      </c>
      <c r="L52" s="2">
        <f t="shared" si="18"/>
        <v>50.297001074622656</v>
      </c>
      <c r="M52" s="2">
        <f>SUMIF(A:A,A52,L:L)</f>
        <v>3188.8520232222427</v>
      </c>
      <c r="N52" s="3">
        <f t="shared" si="19"/>
        <v>1.5772761077762081E-2</v>
      </c>
      <c r="O52" s="6">
        <f t="shared" si="20"/>
        <v>63.400440485330996</v>
      </c>
      <c r="P52" s="3" t="str">
        <f t="shared" si="21"/>
        <v/>
      </c>
      <c r="Q52" s="3" t="str">
        <f>IF(ISNUMBER(P52),SUMIF(A:A,A52,P:P),"")</f>
        <v/>
      </c>
      <c r="R52" s="3" t="str">
        <f t="shared" si="22"/>
        <v/>
      </c>
      <c r="S52" s="7" t="str">
        <f t="shared" si="23"/>
        <v/>
      </c>
    </row>
    <row r="53" spans="1:19" x14ac:dyDescent="0.3">
      <c r="A53" s="1"/>
      <c r="B53" s="5"/>
      <c r="C53" s="1"/>
      <c r="D53" s="1"/>
      <c r="E53" s="1"/>
      <c r="F53" s="1"/>
      <c r="G53" s="1"/>
      <c r="H53" s="1"/>
      <c r="I53" s="2"/>
      <c r="J53" s="2"/>
      <c r="K53" s="2"/>
      <c r="L53" s="2"/>
      <c r="M53" s="2"/>
      <c r="N53" s="3"/>
      <c r="O53" s="6"/>
      <c r="P53" s="3"/>
      <c r="Q53" s="3"/>
      <c r="R53" s="3"/>
      <c r="S53" s="7"/>
    </row>
    <row r="54" spans="1:19" x14ac:dyDescent="0.3">
      <c r="A54" s="1">
        <v>22</v>
      </c>
      <c r="B54" s="5">
        <v>0.6875</v>
      </c>
      <c r="C54" s="1" t="s">
        <v>21</v>
      </c>
      <c r="D54" s="1">
        <v>9</v>
      </c>
      <c r="E54" s="1">
        <v>8</v>
      </c>
      <c r="F54" s="1" t="s">
        <v>67</v>
      </c>
      <c r="G54" s="1">
        <v>56.72</v>
      </c>
      <c r="H54" s="1">
        <f>1+COUNTIFS(A:A,A54,G:G,"&gt;"&amp;G54)</f>
        <v>1</v>
      </c>
      <c r="I54" s="2">
        <f>AVERAGEIF(A:A,A54,G:G)</f>
        <v>47.933749999999996</v>
      </c>
      <c r="J54" s="2">
        <f t="shared" ref="J54:J61" si="24">G54-I54</f>
        <v>8.7862500000000026</v>
      </c>
      <c r="K54" s="2">
        <f t="shared" ref="K54:K61" si="25">90+J54</f>
        <v>98.786249999999995</v>
      </c>
      <c r="L54" s="2">
        <f t="shared" ref="L54:L61" si="26">EXP(0.06*K54)</f>
        <v>375.09337688482293</v>
      </c>
      <c r="M54" s="2">
        <f>SUMIF(A:A,A54,L:L)</f>
        <v>1976.174366397569</v>
      </c>
      <c r="N54" s="3">
        <f t="shared" ref="N54:N61" si="27">L54/M54</f>
        <v>0.18980783440106683</v>
      </c>
      <c r="O54" s="6">
        <f t="shared" ref="O54:O61" si="28">1/N54</f>
        <v>5.2684864307918122</v>
      </c>
      <c r="P54" s="3">
        <f t="shared" ref="P54:P61" si="29">IF(O54&gt;21,"",N54)</f>
        <v>0.18980783440106683</v>
      </c>
      <c r="Q54" s="3">
        <f>IF(ISNUMBER(P54),SUMIF(A:A,A54,P:P),"")</f>
        <v>0.96398223955615914</v>
      </c>
      <c r="R54" s="3">
        <f t="shared" ref="R54:R61" si="30">IFERROR(P54*(1/Q54),"")</f>
        <v>0.19689972139783299</v>
      </c>
      <c r="S54" s="7">
        <f t="shared" ref="S54:S61" si="31">IFERROR(1/R54,"")</f>
        <v>5.078727348625927</v>
      </c>
    </row>
    <row r="55" spans="1:19" x14ac:dyDescent="0.3">
      <c r="A55" s="1">
        <v>22</v>
      </c>
      <c r="B55" s="5">
        <v>0.6875</v>
      </c>
      <c r="C55" s="1" t="s">
        <v>21</v>
      </c>
      <c r="D55" s="1">
        <v>9</v>
      </c>
      <c r="E55" s="1">
        <v>3</v>
      </c>
      <c r="F55" s="1" t="s">
        <v>65</v>
      </c>
      <c r="G55" s="1">
        <v>55.26</v>
      </c>
      <c r="H55" s="1">
        <f>1+COUNTIFS(A:A,A55,G:G,"&gt;"&amp;G55)</f>
        <v>2</v>
      </c>
      <c r="I55" s="2">
        <f>AVERAGEIF(A:A,A55,G:G)</f>
        <v>47.933749999999996</v>
      </c>
      <c r="J55" s="2">
        <f t="shared" si="24"/>
        <v>7.3262500000000017</v>
      </c>
      <c r="K55" s="2">
        <f t="shared" si="25"/>
        <v>97.326250000000002</v>
      </c>
      <c r="L55" s="2">
        <f t="shared" si="26"/>
        <v>343.63326548835767</v>
      </c>
      <c r="M55" s="2">
        <f>SUMIF(A:A,A55,L:L)</f>
        <v>1976.174366397569</v>
      </c>
      <c r="N55" s="3">
        <f t="shared" si="27"/>
        <v>0.17388813018295429</v>
      </c>
      <c r="O55" s="6">
        <f t="shared" si="28"/>
        <v>5.7508238138385988</v>
      </c>
      <c r="P55" s="3">
        <f t="shared" si="29"/>
        <v>0.17388813018295429</v>
      </c>
      <c r="Q55" s="3">
        <f>IF(ISNUMBER(P55),SUMIF(A:A,A55,P:P),"")</f>
        <v>0.96398223955615914</v>
      </c>
      <c r="R55" s="3">
        <f t="shared" si="30"/>
        <v>0.18038520114542422</v>
      </c>
      <c r="S55" s="7">
        <f t="shared" si="31"/>
        <v>5.5436920193570254</v>
      </c>
    </row>
    <row r="56" spans="1:19" x14ac:dyDescent="0.3">
      <c r="A56" s="1">
        <v>22</v>
      </c>
      <c r="B56" s="5">
        <v>0.6875</v>
      </c>
      <c r="C56" s="1" t="s">
        <v>21</v>
      </c>
      <c r="D56" s="1">
        <v>9</v>
      </c>
      <c r="E56" s="1">
        <v>2</v>
      </c>
      <c r="F56" s="1" t="s">
        <v>64</v>
      </c>
      <c r="G56" s="1">
        <v>53.72</v>
      </c>
      <c r="H56" s="1">
        <f>1+COUNTIFS(A:A,A56,G:G,"&gt;"&amp;G56)</f>
        <v>3</v>
      </c>
      <c r="I56" s="2">
        <f>AVERAGEIF(A:A,A56,G:G)</f>
        <v>47.933749999999996</v>
      </c>
      <c r="J56" s="2">
        <f t="shared" si="24"/>
        <v>5.7862500000000026</v>
      </c>
      <c r="K56" s="2">
        <f t="shared" si="25"/>
        <v>95.786249999999995</v>
      </c>
      <c r="L56" s="2">
        <f t="shared" si="26"/>
        <v>313.30432420955407</v>
      </c>
      <c r="M56" s="2">
        <f>SUMIF(A:A,A56,L:L)</f>
        <v>1976.174366397569</v>
      </c>
      <c r="N56" s="3">
        <f t="shared" si="27"/>
        <v>0.15854082996769484</v>
      </c>
      <c r="O56" s="6">
        <f t="shared" si="28"/>
        <v>6.3075234323156097</v>
      </c>
      <c r="P56" s="3">
        <f t="shared" si="29"/>
        <v>0.15854082996769484</v>
      </c>
      <c r="Q56" s="3">
        <f>IF(ISNUMBER(P56),SUMIF(A:A,A56,P:P),"")</f>
        <v>0.96398223955615914</v>
      </c>
      <c r="R56" s="3">
        <f t="shared" si="30"/>
        <v>0.16446447191878855</v>
      </c>
      <c r="S56" s="7">
        <f t="shared" si="31"/>
        <v>6.0803405643365531</v>
      </c>
    </row>
    <row r="57" spans="1:19" x14ac:dyDescent="0.3">
      <c r="A57" s="1">
        <v>22</v>
      </c>
      <c r="B57" s="5">
        <v>0.6875</v>
      </c>
      <c r="C57" s="1" t="s">
        <v>21</v>
      </c>
      <c r="D57" s="1">
        <v>9</v>
      </c>
      <c r="E57" s="1">
        <v>6</v>
      </c>
      <c r="F57" s="1" t="s">
        <v>66</v>
      </c>
      <c r="G57" s="1">
        <v>52.61</v>
      </c>
      <c r="H57" s="1">
        <f>1+COUNTIFS(A:A,A57,G:G,"&gt;"&amp;G57)</f>
        <v>4</v>
      </c>
      <c r="I57" s="2">
        <f>AVERAGEIF(A:A,A57,G:G)</f>
        <v>47.933749999999996</v>
      </c>
      <c r="J57" s="2">
        <f t="shared" si="24"/>
        <v>4.6762500000000031</v>
      </c>
      <c r="K57" s="2">
        <f t="shared" si="25"/>
        <v>94.67625000000001</v>
      </c>
      <c r="L57" s="2">
        <f t="shared" si="26"/>
        <v>293.11792428224209</v>
      </c>
      <c r="M57" s="2">
        <f>SUMIF(A:A,A57,L:L)</f>
        <v>1976.174366397569</v>
      </c>
      <c r="N57" s="3">
        <f t="shared" si="27"/>
        <v>0.14832594191401038</v>
      </c>
      <c r="O57" s="6">
        <f t="shared" si="28"/>
        <v>6.7419089816381153</v>
      </c>
      <c r="P57" s="3">
        <f t="shared" si="29"/>
        <v>0.14832594191401038</v>
      </c>
      <c r="Q57" s="3">
        <f>IF(ISNUMBER(P57),SUMIF(A:A,A57,P:P),"")</f>
        <v>0.96398223955615914</v>
      </c>
      <c r="R57" s="3">
        <f t="shared" si="30"/>
        <v>0.1538679197889613</v>
      </c>
      <c r="S57" s="7">
        <f t="shared" si="31"/>
        <v>6.4990805190032948</v>
      </c>
    </row>
    <row r="58" spans="1:19" x14ac:dyDescent="0.3">
      <c r="A58" s="1">
        <v>22</v>
      </c>
      <c r="B58" s="5">
        <v>0.6875</v>
      </c>
      <c r="C58" s="1" t="s">
        <v>21</v>
      </c>
      <c r="D58" s="1">
        <v>9</v>
      </c>
      <c r="E58" s="1">
        <v>17</v>
      </c>
      <c r="F58" s="1" t="s">
        <v>70</v>
      </c>
      <c r="G58" s="1">
        <v>48.43</v>
      </c>
      <c r="H58" s="1">
        <f>1+COUNTIFS(A:A,A58,G:G,"&gt;"&amp;G58)</f>
        <v>5</v>
      </c>
      <c r="I58" s="2">
        <f>AVERAGEIF(A:A,A58,G:G)</f>
        <v>47.933749999999996</v>
      </c>
      <c r="J58" s="2">
        <f t="shared" si="24"/>
        <v>0.49625000000000341</v>
      </c>
      <c r="K58" s="2">
        <f t="shared" si="25"/>
        <v>90.496250000000003</v>
      </c>
      <c r="L58" s="2">
        <f t="shared" si="26"/>
        <v>228.09791761837832</v>
      </c>
      <c r="M58" s="2">
        <f>SUMIF(A:A,A58,L:L)</f>
        <v>1976.174366397569</v>
      </c>
      <c r="N58" s="3">
        <f t="shared" si="27"/>
        <v>0.11542398358004474</v>
      </c>
      <c r="O58" s="6">
        <f t="shared" si="28"/>
        <v>8.663710686319499</v>
      </c>
      <c r="P58" s="3">
        <f t="shared" si="29"/>
        <v>0.11542398358004474</v>
      </c>
      <c r="Q58" s="3">
        <f>IF(ISNUMBER(P58),SUMIF(A:A,A58,P:P),"")</f>
        <v>0.96398223955615914</v>
      </c>
      <c r="R58" s="3">
        <f t="shared" si="30"/>
        <v>0.11973662879223662</v>
      </c>
      <c r="S58" s="7">
        <f t="shared" si="31"/>
        <v>8.351663230264899</v>
      </c>
    </row>
    <row r="59" spans="1:19" x14ac:dyDescent="0.3">
      <c r="A59" s="1">
        <v>22</v>
      </c>
      <c r="B59" s="5">
        <v>0.6875</v>
      </c>
      <c r="C59" s="1" t="s">
        <v>21</v>
      </c>
      <c r="D59" s="1">
        <v>9</v>
      </c>
      <c r="E59" s="1">
        <v>1</v>
      </c>
      <c r="F59" s="1" t="s">
        <v>63</v>
      </c>
      <c r="G59" s="1">
        <v>46.7</v>
      </c>
      <c r="H59" s="1">
        <f>1+COUNTIFS(A:A,A59,G:G,"&gt;"&amp;G59)</f>
        <v>6</v>
      </c>
      <c r="I59" s="2">
        <f>AVERAGEIF(A:A,A59,G:G)</f>
        <v>47.933749999999996</v>
      </c>
      <c r="J59" s="2">
        <f t="shared" si="24"/>
        <v>-1.2337499999999935</v>
      </c>
      <c r="K59" s="2">
        <f t="shared" si="25"/>
        <v>88.766250000000014</v>
      </c>
      <c r="L59" s="2">
        <f t="shared" si="26"/>
        <v>205.60873128113627</v>
      </c>
      <c r="M59" s="2">
        <f>SUMIF(A:A,A59,L:L)</f>
        <v>1976.174366397569</v>
      </c>
      <c r="N59" s="3">
        <f t="shared" si="27"/>
        <v>0.10404382061485139</v>
      </c>
      <c r="O59" s="6">
        <f t="shared" si="28"/>
        <v>9.6113348595856767</v>
      </c>
      <c r="P59" s="3">
        <f t="shared" si="29"/>
        <v>0.10404382061485139</v>
      </c>
      <c r="Q59" s="3">
        <f>IF(ISNUMBER(P59),SUMIF(A:A,A59,P:P),"")</f>
        <v>0.96398223955615914</v>
      </c>
      <c r="R59" s="3">
        <f t="shared" si="30"/>
        <v>0.10793126298961243</v>
      </c>
      <c r="S59" s="7">
        <f t="shared" si="31"/>
        <v>9.265156103067584</v>
      </c>
    </row>
    <row r="60" spans="1:19" x14ac:dyDescent="0.3">
      <c r="A60" s="1">
        <v>22</v>
      </c>
      <c r="B60" s="5">
        <v>0.6875</v>
      </c>
      <c r="C60" s="1" t="s">
        <v>21</v>
      </c>
      <c r="D60" s="1">
        <v>9</v>
      </c>
      <c r="E60" s="1">
        <v>9</v>
      </c>
      <c r="F60" s="1" t="s">
        <v>68</v>
      </c>
      <c r="G60" s="1">
        <v>41.01</v>
      </c>
      <c r="H60" s="1">
        <f>1+COUNTIFS(A:A,A60,G:G,"&gt;"&amp;G60)</f>
        <v>7</v>
      </c>
      <c r="I60" s="2">
        <f>AVERAGEIF(A:A,A60,G:G)</f>
        <v>47.933749999999996</v>
      </c>
      <c r="J60" s="2">
        <f t="shared" si="24"/>
        <v>-6.9237499999999983</v>
      </c>
      <c r="K60" s="2">
        <f t="shared" si="25"/>
        <v>83.076250000000002</v>
      </c>
      <c r="L60" s="2">
        <f t="shared" si="26"/>
        <v>146.14145170891098</v>
      </c>
      <c r="M60" s="2">
        <f>SUMIF(A:A,A60,L:L)</f>
        <v>1976.174366397569</v>
      </c>
      <c r="N60" s="3">
        <f t="shared" si="27"/>
        <v>7.3951698895536669E-2</v>
      </c>
      <c r="O60" s="6">
        <f t="shared" si="28"/>
        <v>13.522339783060138</v>
      </c>
      <c r="P60" s="3">
        <f t="shared" si="29"/>
        <v>7.3951698895536669E-2</v>
      </c>
      <c r="Q60" s="3">
        <f>IF(ISNUMBER(P60),SUMIF(A:A,A60,P:P),"")</f>
        <v>0.96398223955615914</v>
      </c>
      <c r="R60" s="3">
        <f t="shared" si="30"/>
        <v>7.6714793967143868E-2</v>
      </c>
      <c r="S60" s="7">
        <f t="shared" si="31"/>
        <v>13.035295388113658</v>
      </c>
    </row>
    <row r="61" spans="1:19" x14ac:dyDescent="0.3">
      <c r="A61" s="1">
        <v>22</v>
      </c>
      <c r="B61" s="5">
        <v>0.6875</v>
      </c>
      <c r="C61" s="1" t="s">
        <v>21</v>
      </c>
      <c r="D61" s="1">
        <v>9</v>
      </c>
      <c r="E61" s="1">
        <v>16</v>
      </c>
      <c r="F61" s="1" t="s">
        <v>69</v>
      </c>
      <c r="G61" s="1">
        <v>29.02</v>
      </c>
      <c r="H61" s="1">
        <f>1+COUNTIFS(A:A,A61,G:G,"&gt;"&amp;G61)</f>
        <v>8</v>
      </c>
      <c r="I61" s="2">
        <f>AVERAGEIF(A:A,A61,G:G)</f>
        <v>47.933749999999996</v>
      </c>
      <c r="J61" s="2">
        <f t="shared" si="24"/>
        <v>-18.913749999999997</v>
      </c>
      <c r="K61" s="2">
        <f t="shared" si="25"/>
        <v>71.086250000000007</v>
      </c>
      <c r="L61" s="2">
        <f t="shared" si="26"/>
        <v>71.177374924166742</v>
      </c>
      <c r="M61" s="2">
        <f>SUMIF(A:A,A61,L:L)</f>
        <v>1976.174366397569</v>
      </c>
      <c r="N61" s="3">
        <f t="shared" si="27"/>
        <v>3.6017760443840911E-2</v>
      </c>
      <c r="O61" s="6">
        <f t="shared" si="28"/>
        <v>27.764080489102188</v>
      </c>
      <c r="P61" s="3" t="str">
        <f t="shared" si="29"/>
        <v/>
      </c>
      <c r="Q61" s="3" t="str">
        <f>IF(ISNUMBER(P61),SUMIF(A:A,A61,P:P),"")</f>
        <v/>
      </c>
      <c r="R61" s="3" t="str">
        <f t="shared" si="30"/>
        <v/>
      </c>
      <c r="S61" s="7" t="str">
        <f t="shared" si="31"/>
        <v/>
      </c>
    </row>
    <row r="62" spans="1:19" x14ac:dyDescent="0.3">
      <c r="A62" s="1"/>
      <c r="B62" s="5"/>
      <c r="C62" s="1"/>
      <c r="D62" s="1"/>
      <c r="E62" s="1"/>
      <c r="F62" s="1"/>
      <c r="G62" s="1"/>
      <c r="H62" s="1"/>
      <c r="I62" s="2"/>
      <c r="J62" s="2"/>
      <c r="K62" s="2"/>
      <c r="L62" s="2"/>
      <c r="M62" s="2"/>
      <c r="N62" s="3"/>
      <c r="O62" s="6"/>
      <c r="P62" s="3"/>
      <c r="Q62" s="3"/>
      <c r="R62" s="3"/>
      <c r="S62" s="7"/>
    </row>
    <row r="63" spans="1:19" x14ac:dyDescent="0.3">
      <c r="A63" s="1">
        <v>26</v>
      </c>
      <c r="B63" s="5">
        <v>0.70833333333333337</v>
      </c>
      <c r="C63" s="1" t="s">
        <v>21</v>
      </c>
      <c r="D63" s="1">
        <v>10</v>
      </c>
      <c r="E63" s="1">
        <v>9</v>
      </c>
      <c r="F63" s="1" t="s">
        <v>75</v>
      </c>
      <c r="G63" s="1">
        <v>72.03</v>
      </c>
      <c r="H63" s="1">
        <f>1+COUNTIFS(A:A,A63,G:G,"&gt;"&amp;G63)</f>
        <v>1</v>
      </c>
      <c r="I63" s="2">
        <f>AVERAGEIF(A:A,A63,G:G)</f>
        <v>49.013333333333335</v>
      </c>
      <c r="J63" s="2">
        <f t="shared" ref="J63:J71" si="32">G63-I63</f>
        <v>23.016666666666666</v>
      </c>
      <c r="K63" s="2">
        <f t="shared" ref="K63:K71" si="33">90+J63</f>
        <v>113.01666666666667</v>
      </c>
      <c r="L63" s="2">
        <f t="shared" ref="L63:L71" si="34">EXP(0.06*K63)</f>
        <v>880.94923301298718</v>
      </c>
      <c r="M63" s="2">
        <f>SUMIF(A:A,A63,L:L)</f>
        <v>2640.7886028127741</v>
      </c>
      <c r="N63" s="3">
        <f t="shared" ref="N63:N71" si="35">L63/M63</f>
        <v>0.33359324259225626</v>
      </c>
      <c r="O63" s="6">
        <f t="shared" ref="O63:O71" si="36">1/N63</f>
        <v>2.9976626391748535</v>
      </c>
      <c r="P63" s="3">
        <f t="shared" ref="P63:P71" si="37">IF(O63&gt;21,"",N63)</f>
        <v>0.33359324259225626</v>
      </c>
      <c r="Q63" s="3">
        <f>IF(ISNUMBER(P63),SUMIF(A:A,A63,P:P),"")</f>
        <v>0.93894835989845815</v>
      </c>
      <c r="R63" s="3">
        <f t="shared" ref="R63:R71" si="38">IFERROR(P63*(1/Q63),"")</f>
        <v>0.35528390786936614</v>
      </c>
      <c r="S63" s="7">
        <f t="shared" ref="S63:S71" si="39">IFERROR(1/R63,"")</f>
        <v>2.8146504185821124</v>
      </c>
    </row>
    <row r="64" spans="1:19" x14ac:dyDescent="0.3">
      <c r="A64" s="1">
        <v>26</v>
      </c>
      <c r="B64" s="5">
        <v>0.70833333333333337</v>
      </c>
      <c r="C64" s="1" t="s">
        <v>21</v>
      </c>
      <c r="D64" s="1">
        <v>10</v>
      </c>
      <c r="E64" s="1">
        <v>10</v>
      </c>
      <c r="F64" s="1" t="s">
        <v>76</v>
      </c>
      <c r="G64" s="1">
        <v>57.36</v>
      </c>
      <c r="H64" s="1">
        <f>1+COUNTIFS(A:A,A64,G:G,"&gt;"&amp;G64)</f>
        <v>2</v>
      </c>
      <c r="I64" s="2">
        <f>AVERAGEIF(A:A,A64,G:G)</f>
        <v>49.013333333333335</v>
      </c>
      <c r="J64" s="2">
        <f t="shared" si="32"/>
        <v>8.346666666666664</v>
      </c>
      <c r="K64" s="2">
        <f t="shared" si="33"/>
        <v>98.346666666666664</v>
      </c>
      <c r="L64" s="2">
        <f t="shared" si="34"/>
        <v>365.32961468276665</v>
      </c>
      <c r="M64" s="2">
        <f>SUMIF(A:A,A64,L:L)</f>
        <v>2640.7886028127741</v>
      </c>
      <c r="N64" s="3">
        <f t="shared" si="35"/>
        <v>0.13834110549161124</v>
      </c>
      <c r="O64" s="6">
        <f t="shared" si="36"/>
        <v>7.2285095340707555</v>
      </c>
      <c r="P64" s="3">
        <f t="shared" si="37"/>
        <v>0.13834110549161124</v>
      </c>
      <c r="Q64" s="3">
        <f>IF(ISNUMBER(P64),SUMIF(A:A,A64,P:P),"")</f>
        <v>0.93894835989845815</v>
      </c>
      <c r="R64" s="3">
        <f t="shared" si="38"/>
        <v>0.14733622358802784</v>
      </c>
      <c r="S64" s="7">
        <f t="shared" si="39"/>
        <v>6.7871971715261026</v>
      </c>
    </row>
    <row r="65" spans="1:19" x14ac:dyDescent="0.3">
      <c r="A65" s="1">
        <v>26</v>
      </c>
      <c r="B65" s="5">
        <v>0.70833333333333337</v>
      </c>
      <c r="C65" s="1" t="s">
        <v>21</v>
      </c>
      <c r="D65" s="1">
        <v>10</v>
      </c>
      <c r="E65" s="1">
        <v>2</v>
      </c>
      <c r="F65" s="1" t="s">
        <v>71</v>
      </c>
      <c r="G65" s="1">
        <v>56.65</v>
      </c>
      <c r="H65" s="1">
        <f>1+COUNTIFS(A:A,A65,G:G,"&gt;"&amp;G65)</f>
        <v>3</v>
      </c>
      <c r="I65" s="2">
        <f>AVERAGEIF(A:A,A65,G:G)</f>
        <v>49.013333333333335</v>
      </c>
      <c r="J65" s="2">
        <f t="shared" si="32"/>
        <v>7.6366666666666632</v>
      </c>
      <c r="K65" s="2">
        <f t="shared" si="33"/>
        <v>97.636666666666656</v>
      </c>
      <c r="L65" s="2">
        <f t="shared" si="34"/>
        <v>350.09340839304014</v>
      </c>
      <c r="M65" s="2">
        <f>SUMIF(A:A,A65,L:L)</f>
        <v>2640.7886028127741</v>
      </c>
      <c r="N65" s="3">
        <f t="shared" si="35"/>
        <v>0.13257153867604032</v>
      </c>
      <c r="O65" s="6">
        <f t="shared" si="36"/>
        <v>7.5430971835037637</v>
      </c>
      <c r="P65" s="3">
        <f t="shared" si="37"/>
        <v>0.13257153867604032</v>
      </c>
      <c r="Q65" s="3">
        <f>IF(ISNUMBER(P65),SUMIF(A:A,A65,P:P),"")</f>
        <v>0.93894835989845815</v>
      </c>
      <c r="R65" s="3">
        <f t="shared" si="38"/>
        <v>0.14119151205544167</v>
      </c>
      <c r="S65" s="7">
        <f t="shared" si="39"/>
        <v>7.0825787290055366</v>
      </c>
    </row>
    <row r="66" spans="1:19" x14ac:dyDescent="0.3">
      <c r="A66" s="1">
        <v>26</v>
      </c>
      <c r="B66" s="5">
        <v>0.70833333333333337</v>
      </c>
      <c r="C66" s="1" t="s">
        <v>21</v>
      </c>
      <c r="D66" s="1">
        <v>10</v>
      </c>
      <c r="E66" s="1">
        <v>16</v>
      </c>
      <c r="F66" s="1" t="s">
        <v>20</v>
      </c>
      <c r="G66" s="1">
        <v>53.5</v>
      </c>
      <c r="H66" s="1">
        <f>1+COUNTIFS(A:A,A66,G:G,"&gt;"&amp;G66)</f>
        <v>4</v>
      </c>
      <c r="I66" s="2">
        <f>AVERAGEIF(A:A,A66,G:G)</f>
        <v>49.013333333333335</v>
      </c>
      <c r="J66" s="2">
        <f t="shared" si="32"/>
        <v>4.4866666666666646</v>
      </c>
      <c r="K66" s="2">
        <f t="shared" si="33"/>
        <v>94.486666666666665</v>
      </c>
      <c r="L66" s="2">
        <f t="shared" si="34"/>
        <v>289.80259955052765</v>
      </c>
      <c r="M66" s="2">
        <f>SUMIF(A:A,A66,L:L)</f>
        <v>2640.7886028127741</v>
      </c>
      <c r="N66" s="3">
        <f t="shared" si="35"/>
        <v>0.10974093088778526</v>
      </c>
      <c r="O66" s="6">
        <f t="shared" si="36"/>
        <v>9.1123703062309751</v>
      </c>
      <c r="P66" s="3">
        <f t="shared" si="37"/>
        <v>0.10974093088778526</v>
      </c>
      <c r="Q66" s="3">
        <f>IF(ISNUMBER(P66),SUMIF(A:A,A66,P:P),"")</f>
        <v>0.93894835989845815</v>
      </c>
      <c r="R66" s="3">
        <f t="shared" si="38"/>
        <v>0.11687642853932149</v>
      </c>
      <c r="S66" s="7">
        <f t="shared" si="39"/>
        <v>8.5560451538229838</v>
      </c>
    </row>
    <row r="67" spans="1:19" x14ac:dyDescent="0.3">
      <c r="A67" s="1">
        <v>26</v>
      </c>
      <c r="B67" s="5">
        <v>0.70833333333333337</v>
      </c>
      <c r="C67" s="1" t="s">
        <v>21</v>
      </c>
      <c r="D67" s="1">
        <v>10</v>
      </c>
      <c r="E67" s="1">
        <v>13</v>
      </c>
      <c r="F67" s="1" t="s">
        <v>77</v>
      </c>
      <c r="G67" s="1">
        <v>52.68</v>
      </c>
      <c r="H67" s="1">
        <f>1+COUNTIFS(A:A,A67,G:G,"&gt;"&amp;G67)</f>
        <v>5</v>
      </c>
      <c r="I67" s="2">
        <f>AVERAGEIF(A:A,A67,G:G)</f>
        <v>49.013333333333335</v>
      </c>
      <c r="J67" s="2">
        <f t="shared" si="32"/>
        <v>3.6666666666666643</v>
      </c>
      <c r="K67" s="2">
        <f t="shared" si="33"/>
        <v>93.666666666666657</v>
      </c>
      <c r="L67" s="2">
        <f t="shared" si="34"/>
        <v>275.88938323478214</v>
      </c>
      <c r="M67" s="2">
        <f>SUMIF(A:A,A67,L:L)</f>
        <v>2640.7886028127741</v>
      </c>
      <c r="N67" s="3">
        <f t="shared" si="35"/>
        <v>0.10447234698791302</v>
      </c>
      <c r="O67" s="6">
        <f t="shared" si="36"/>
        <v>9.5719109298434297</v>
      </c>
      <c r="P67" s="3">
        <f t="shared" si="37"/>
        <v>0.10447234698791302</v>
      </c>
      <c r="Q67" s="3">
        <f>IF(ISNUMBER(P67),SUMIF(A:A,A67,P:P),"")</f>
        <v>0.93894835989845815</v>
      </c>
      <c r="R67" s="3">
        <f t="shared" si="38"/>
        <v>0.11126527448134753</v>
      </c>
      <c r="S67" s="7">
        <f t="shared" si="39"/>
        <v>8.9875300686706137</v>
      </c>
    </row>
    <row r="68" spans="1:19" x14ac:dyDescent="0.3">
      <c r="A68" s="1">
        <v>26</v>
      </c>
      <c r="B68" s="5">
        <v>0.70833333333333337</v>
      </c>
      <c r="C68" s="1" t="s">
        <v>21</v>
      </c>
      <c r="D68" s="1">
        <v>10</v>
      </c>
      <c r="E68" s="1">
        <v>4</v>
      </c>
      <c r="F68" s="1" t="s">
        <v>73</v>
      </c>
      <c r="G68" s="1">
        <v>45.45</v>
      </c>
      <c r="H68" s="1">
        <f>1+COUNTIFS(A:A,A68,G:G,"&gt;"&amp;G68)</f>
        <v>6</v>
      </c>
      <c r="I68" s="2">
        <f>AVERAGEIF(A:A,A68,G:G)</f>
        <v>49.013333333333335</v>
      </c>
      <c r="J68" s="2">
        <f t="shared" si="32"/>
        <v>-3.5633333333333326</v>
      </c>
      <c r="K68" s="2">
        <f t="shared" si="33"/>
        <v>86.436666666666667</v>
      </c>
      <c r="L68" s="2">
        <f t="shared" si="34"/>
        <v>178.78786655390184</v>
      </c>
      <c r="M68" s="2">
        <f>SUMIF(A:A,A68,L:L)</f>
        <v>2640.7886028127741</v>
      </c>
      <c r="N68" s="3">
        <f t="shared" si="35"/>
        <v>6.770245310945E-2</v>
      </c>
      <c r="O68" s="6">
        <f t="shared" si="36"/>
        <v>14.770513534913828</v>
      </c>
      <c r="P68" s="3">
        <f t="shared" si="37"/>
        <v>6.770245310945E-2</v>
      </c>
      <c r="Q68" s="3">
        <f>IF(ISNUMBER(P68),SUMIF(A:A,A68,P:P),"")</f>
        <v>0.93894835989845815</v>
      </c>
      <c r="R68" s="3">
        <f t="shared" si="38"/>
        <v>7.2104554415294606E-2</v>
      </c>
      <c r="S68" s="7">
        <f t="shared" si="39"/>
        <v>13.868749458465317</v>
      </c>
    </row>
    <row r="69" spans="1:19" x14ac:dyDescent="0.3">
      <c r="A69" s="1">
        <v>26</v>
      </c>
      <c r="B69" s="5">
        <v>0.70833333333333337</v>
      </c>
      <c r="C69" s="1" t="s">
        <v>21</v>
      </c>
      <c r="D69" s="1">
        <v>10</v>
      </c>
      <c r="E69" s="1">
        <v>14</v>
      </c>
      <c r="F69" s="1" t="s">
        <v>78</v>
      </c>
      <c r="G69" s="1">
        <v>41.22</v>
      </c>
      <c r="H69" s="1">
        <f>1+COUNTIFS(A:A,A69,G:G,"&gt;"&amp;G69)</f>
        <v>7</v>
      </c>
      <c r="I69" s="2">
        <f>AVERAGEIF(A:A,A69,G:G)</f>
        <v>49.013333333333335</v>
      </c>
      <c r="J69" s="2">
        <f t="shared" si="32"/>
        <v>-7.7933333333333366</v>
      </c>
      <c r="K69" s="2">
        <f t="shared" si="33"/>
        <v>82.206666666666663</v>
      </c>
      <c r="L69" s="2">
        <f t="shared" si="34"/>
        <v>138.7120220215898</v>
      </c>
      <c r="M69" s="2">
        <f>SUMIF(A:A,A69,L:L)</f>
        <v>2640.7886028127741</v>
      </c>
      <c r="N69" s="3">
        <f t="shared" si="35"/>
        <v>5.2526742153402188E-2</v>
      </c>
      <c r="O69" s="6">
        <f t="shared" si="36"/>
        <v>19.037921618659333</v>
      </c>
      <c r="P69" s="3">
        <f t="shared" si="37"/>
        <v>5.2526742153402188E-2</v>
      </c>
      <c r="Q69" s="3">
        <f>IF(ISNUMBER(P69),SUMIF(A:A,A69,P:P),"")</f>
        <v>0.93894835989845815</v>
      </c>
      <c r="R69" s="3">
        <f t="shared" si="38"/>
        <v>5.5942099051200914E-2</v>
      </c>
      <c r="S69" s="7">
        <f t="shared" si="39"/>
        <v>17.875625279715578</v>
      </c>
    </row>
    <row r="70" spans="1:19" x14ac:dyDescent="0.3">
      <c r="A70" s="1">
        <v>26</v>
      </c>
      <c r="B70" s="5">
        <v>0.70833333333333337</v>
      </c>
      <c r="C70" s="1" t="s">
        <v>21</v>
      </c>
      <c r="D70" s="1">
        <v>10</v>
      </c>
      <c r="E70" s="1">
        <v>5</v>
      </c>
      <c r="F70" s="1" t="s">
        <v>74</v>
      </c>
      <c r="G70" s="1">
        <v>37.119999999999997</v>
      </c>
      <c r="H70" s="1">
        <f>1+COUNTIFS(A:A,A70,G:G,"&gt;"&amp;G70)</f>
        <v>8</v>
      </c>
      <c r="I70" s="2">
        <f>AVERAGEIF(A:A,A70,G:G)</f>
        <v>49.013333333333335</v>
      </c>
      <c r="J70" s="2">
        <f t="shared" si="32"/>
        <v>-11.893333333333338</v>
      </c>
      <c r="K70" s="2">
        <f t="shared" si="33"/>
        <v>78.106666666666655</v>
      </c>
      <c r="L70" s="2">
        <f t="shared" si="34"/>
        <v>108.46201288303325</v>
      </c>
      <c r="M70" s="2">
        <f>SUMIF(A:A,A70,L:L)</f>
        <v>2640.7886028127741</v>
      </c>
      <c r="N70" s="3">
        <f t="shared" si="35"/>
        <v>4.1071827092675074E-2</v>
      </c>
      <c r="O70" s="6">
        <f t="shared" si="36"/>
        <v>24.347589839224472</v>
      </c>
      <c r="P70" s="3" t="str">
        <f t="shared" si="37"/>
        <v/>
      </c>
      <c r="Q70" s="3" t="str">
        <f>IF(ISNUMBER(P70),SUMIF(A:A,A70,P:P),"")</f>
        <v/>
      </c>
      <c r="R70" s="3" t="str">
        <f t="shared" si="38"/>
        <v/>
      </c>
      <c r="S70" s="7" t="str">
        <f t="shared" si="39"/>
        <v/>
      </c>
    </row>
    <row r="71" spans="1:19" x14ac:dyDescent="0.3">
      <c r="A71" s="1">
        <v>26</v>
      </c>
      <c r="B71" s="5">
        <v>0.70833333333333337</v>
      </c>
      <c r="C71" s="1" t="s">
        <v>21</v>
      </c>
      <c r="D71" s="1">
        <v>10</v>
      </c>
      <c r="E71" s="1">
        <v>3</v>
      </c>
      <c r="F71" s="1" t="s">
        <v>72</v>
      </c>
      <c r="G71" s="1">
        <v>25.11</v>
      </c>
      <c r="H71" s="1">
        <f>1+COUNTIFS(A:A,A71,G:G,"&gt;"&amp;G71)</f>
        <v>9</v>
      </c>
      <c r="I71" s="2">
        <f>AVERAGEIF(A:A,A71,G:G)</f>
        <v>49.013333333333335</v>
      </c>
      <c r="J71" s="2">
        <f t="shared" si="32"/>
        <v>-23.903333333333336</v>
      </c>
      <c r="K71" s="2">
        <f t="shared" si="33"/>
        <v>66.096666666666664</v>
      </c>
      <c r="L71" s="2">
        <f t="shared" si="34"/>
        <v>52.762462480144919</v>
      </c>
      <c r="M71" s="2">
        <f>SUMIF(A:A,A71,L:L)</f>
        <v>2640.7886028127741</v>
      </c>
      <c r="N71" s="3">
        <f t="shared" si="35"/>
        <v>1.9979813008866448E-2</v>
      </c>
      <c r="O71" s="6">
        <f t="shared" si="36"/>
        <v>50.050518468627793</v>
      </c>
      <c r="P71" s="3" t="str">
        <f t="shared" si="37"/>
        <v/>
      </c>
      <c r="Q71" s="3" t="str">
        <f>IF(ISNUMBER(P71),SUMIF(A:A,A71,P:P),"")</f>
        <v/>
      </c>
      <c r="R71" s="3" t="str">
        <f t="shared" si="38"/>
        <v/>
      </c>
      <c r="S71" s="7" t="str">
        <f t="shared" si="39"/>
        <v/>
      </c>
    </row>
  </sheetData>
  <autoFilter ref="A7:S7" xr:uid="{00000000-0009-0000-0000-000000000000}"/>
  <sortState xmlns:xlrd2="http://schemas.microsoft.com/office/spreadsheetml/2017/richdata2" ref="A8:T71">
    <sortCondition ref="B8:B71"/>
    <sortCondition ref="H8:H71"/>
  </sortState>
  <conditionalFormatting sqref="H1:H1048576">
    <cfRule type="colorScale" priority="3">
      <colorScale>
        <cfvo type="min"/>
        <cfvo type="percentile" val="50"/>
        <cfvo type="max"/>
        <color rgb="FF00B050"/>
        <color rgb="FFFFEB84"/>
        <color rgb="FFFF0000"/>
      </colorScale>
    </cfRule>
  </conditionalFormatting>
  <conditionalFormatting sqref="S1:S1048576">
    <cfRule type="colorScale" priority="29">
      <colorScale>
        <cfvo type="min"/>
        <cfvo type="percentile" val="50"/>
        <cfvo type="max"/>
        <color rgb="FF00B050"/>
        <color rgb="FFFFEB84"/>
        <color rgb="FFFF0000"/>
      </colorScale>
    </cfRule>
  </conditionalFormatting>
  <conditionalFormatting sqref="G1:G1048576">
    <cfRule type="colorScale" priority="15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scale="83" fitToHeight="0" orientation="portrait" r:id="rId1"/>
  <rowBreaks count="1" manualBreakCount="1">
    <brk id="53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DBR 15092022 - PREMIUM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Lani</cp:lastModifiedBy>
  <cp:revision/>
  <cp:lastPrinted>2022-09-14T22:56:48Z</cp:lastPrinted>
  <dcterms:created xsi:type="dcterms:W3CDTF">2016-03-11T05:58:01Z</dcterms:created>
  <dcterms:modified xsi:type="dcterms:W3CDTF">2022-09-14T22:56:53Z</dcterms:modified>
</cp:coreProperties>
</file>