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457028D-AB4C-41DB-9857-D1DAD5DD5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3102022 - Kembla Grang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13102022 - Kembla Grange'!$A$7:$S$24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I40" i="1"/>
  <c r="J40" i="1" s="1"/>
  <c r="K40" i="1" s="1"/>
  <c r="L40" i="1" s="1"/>
  <c r="H54" i="1"/>
  <c r="I54" i="1"/>
  <c r="J54" i="1" s="1"/>
  <c r="K54" i="1" s="1"/>
  <c r="L54" i="1" s="1"/>
  <c r="H48" i="1"/>
  <c r="I48" i="1"/>
  <c r="J48" i="1" s="1"/>
  <c r="K48" i="1" s="1"/>
  <c r="L48" i="1" s="1"/>
  <c r="H52" i="1"/>
  <c r="I52" i="1"/>
  <c r="J52" i="1" s="1"/>
  <c r="K52" i="1" s="1"/>
  <c r="L52" i="1" s="1"/>
  <c r="H55" i="1"/>
  <c r="I55" i="1"/>
  <c r="J55" i="1" s="1"/>
  <c r="K55" i="1" s="1"/>
  <c r="L55" i="1" s="1"/>
  <c r="H50" i="1"/>
  <c r="I50" i="1"/>
  <c r="J50" i="1" s="1"/>
  <c r="K50" i="1" s="1"/>
  <c r="L50" i="1" s="1"/>
  <c r="H51" i="1"/>
  <c r="I51" i="1"/>
  <c r="J51" i="1" s="1"/>
  <c r="K51" i="1" s="1"/>
  <c r="L51" i="1" s="1"/>
  <c r="H56" i="1"/>
  <c r="I56" i="1"/>
  <c r="J56" i="1" s="1"/>
  <c r="K56" i="1" s="1"/>
  <c r="L56" i="1" s="1"/>
  <c r="H49" i="1"/>
  <c r="I49" i="1"/>
  <c r="J49" i="1" s="1"/>
  <c r="K49" i="1" s="1"/>
  <c r="L49" i="1" s="1"/>
  <c r="H53" i="1"/>
  <c r="I53" i="1"/>
  <c r="J53" i="1" s="1"/>
  <c r="K53" i="1" s="1"/>
  <c r="L53" i="1" s="1"/>
  <c r="H38" i="1"/>
  <c r="I38" i="1"/>
  <c r="J38" i="1" s="1"/>
  <c r="K38" i="1" s="1"/>
  <c r="L38" i="1" s="1"/>
  <c r="H37" i="1"/>
  <c r="I37" i="1"/>
  <c r="J37" i="1" s="1"/>
  <c r="K37" i="1" s="1"/>
  <c r="L37" i="1" s="1"/>
  <c r="H41" i="1"/>
  <c r="I41" i="1"/>
  <c r="J41" i="1" s="1"/>
  <c r="K41" i="1" s="1"/>
  <c r="L41" i="1" s="1"/>
  <c r="H39" i="1"/>
  <c r="I39" i="1"/>
  <c r="J39" i="1" s="1"/>
  <c r="K39" i="1" s="1"/>
  <c r="L39" i="1" s="1"/>
  <c r="H42" i="1"/>
  <c r="I42" i="1"/>
  <c r="J42" i="1" s="1"/>
  <c r="K42" i="1" s="1"/>
  <c r="L42" i="1" s="1"/>
  <c r="H46" i="1"/>
  <c r="I46" i="1"/>
  <c r="J46" i="1" s="1"/>
  <c r="K46" i="1" s="1"/>
  <c r="L46" i="1" s="1"/>
  <c r="H13" i="1"/>
  <c r="I13" i="1"/>
  <c r="J13" i="1" s="1"/>
  <c r="K13" i="1" s="1"/>
  <c r="L13" i="1" s="1"/>
  <c r="H12" i="1"/>
  <c r="I12" i="1"/>
  <c r="J12" i="1" s="1"/>
  <c r="K12" i="1" s="1"/>
  <c r="L12" i="1" s="1"/>
  <c r="H9" i="1"/>
  <c r="I9" i="1"/>
  <c r="J9" i="1" s="1"/>
  <c r="K9" i="1" s="1"/>
  <c r="L9" i="1" s="1"/>
  <c r="H8" i="1"/>
  <c r="I8" i="1"/>
  <c r="J8" i="1" s="1"/>
  <c r="K8" i="1" s="1"/>
  <c r="L8" i="1" s="1"/>
  <c r="H10" i="1"/>
  <c r="I10" i="1"/>
  <c r="J10" i="1" s="1"/>
  <c r="K10" i="1" s="1"/>
  <c r="L10" i="1" s="1"/>
  <c r="H11" i="1"/>
  <c r="I11" i="1"/>
  <c r="J11" i="1" s="1"/>
  <c r="K11" i="1" s="1"/>
  <c r="L11" i="1" s="1"/>
  <c r="H21" i="1"/>
  <c r="I21" i="1"/>
  <c r="J21" i="1" s="1"/>
  <c r="K21" i="1" s="1"/>
  <c r="L21" i="1" s="1"/>
  <c r="H17" i="1"/>
  <c r="I17" i="1"/>
  <c r="J17" i="1" s="1"/>
  <c r="K17" i="1" s="1"/>
  <c r="L17" i="1" s="1"/>
  <c r="H18" i="1"/>
  <c r="I18" i="1"/>
  <c r="J18" i="1" s="1"/>
  <c r="K18" i="1" s="1"/>
  <c r="L18" i="1" s="1"/>
  <c r="H15" i="1"/>
  <c r="I15" i="1"/>
  <c r="J15" i="1" s="1"/>
  <c r="K15" i="1" s="1"/>
  <c r="L15" i="1" s="1"/>
  <c r="H23" i="1"/>
  <c r="I23" i="1"/>
  <c r="J23" i="1" s="1"/>
  <c r="K23" i="1" s="1"/>
  <c r="L23" i="1" s="1"/>
  <c r="H22" i="1"/>
  <c r="I22" i="1"/>
  <c r="J22" i="1" s="1"/>
  <c r="K22" i="1" s="1"/>
  <c r="L22" i="1" s="1"/>
  <c r="H16" i="1"/>
  <c r="I16" i="1"/>
  <c r="J16" i="1" s="1"/>
  <c r="K16" i="1" s="1"/>
  <c r="L16" i="1" s="1"/>
  <c r="H20" i="1"/>
  <c r="I20" i="1"/>
  <c r="J20" i="1" s="1"/>
  <c r="K20" i="1" s="1"/>
  <c r="L20" i="1" s="1"/>
  <c r="H19" i="1"/>
  <c r="I19" i="1"/>
  <c r="J19" i="1" s="1"/>
  <c r="K19" i="1" s="1"/>
  <c r="L19" i="1" s="1"/>
  <c r="H24" i="1"/>
  <c r="I24" i="1"/>
  <c r="J24" i="1" s="1"/>
  <c r="K24" i="1" s="1"/>
  <c r="L24" i="1" s="1"/>
  <c r="H27" i="1"/>
  <c r="I27" i="1"/>
  <c r="J27" i="1" s="1"/>
  <c r="K27" i="1" s="1"/>
  <c r="L27" i="1" s="1"/>
  <c r="H26" i="1"/>
  <c r="I26" i="1"/>
  <c r="J26" i="1" s="1"/>
  <c r="K26" i="1" s="1"/>
  <c r="L26" i="1" s="1"/>
  <c r="H29" i="1"/>
  <c r="I29" i="1"/>
  <c r="J29" i="1" s="1"/>
  <c r="K29" i="1" s="1"/>
  <c r="L29" i="1" s="1"/>
  <c r="H30" i="1"/>
  <c r="I30" i="1"/>
  <c r="J30" i="1" s="1"/>
  <c r="K30" i="1" s="1"/>
  <c r="L30" i="1" s="1"/>
  <c r="H28" i="1"/>
  <c r="I28" i="1"/>
  <c r="J28" i="1" s="1"/>
  <c r="K28" i="1" s="1"/>
  <c r="L28" i="1" s="1"/>
  <c r="H34" i="1"/>
  <c r="I34" i="1"/>
  <c r="J34" i="1" s="1"/>
  <c r="K34" i="1" s="1"/>
  <c r="L34" i="1" s="1"/>
  <c r="H33" i="1"/>
  <c r="I33" i="1"/>
  <c r="J33" i="1" s="1"/>
  <c r="K33" i="1" s="1"/>
  <c r="L33" i="1" s="1"/>
  <c r="H31" i="1"/>
  <c r="I31" i="1"/>
  <c r="J31" i="1" s="1"/>
  <c r="K31" i="1" s="1"/>
  <c r="L31" i="1" s="1"/>
  <c r="H32" i="1"/>
  <c r="I32" i="1"/>
  <c r="J32" i="1" s="1"/>
  <c r="K32" i="1" s="1"/>
  <c r="L32" i="1" s="1"/>
  <c r="H44" i="1"/>
  <c r="I44" i="1"/>
  <c r="J44" i="1" s="1"/>
  <c r="K44" i="1" s="1"/>
  <c r="L44" i="1" s="1"/>
  <c r="H43" i="1"/>
  <c r="I43" i="1"/>
  <c r="J43" i="1" s="1"/>
  <c r="K43" i="1" s="1"/>
  <c r="L43" i="1" s="1"/>
  <c r="H36" i="1"/>
  <c r="I36" i="1"/>
  <c r="J36" i="1" s="1"/>
  <c r="K36" i="1" s="1"/>
  <c r="L36" i="1" s="1"/>
  <c r="H45" i="1"/>
  <c r="I45" i="1"/>
  <c r="J45" i="1" s="1"/>
  <c r="K45" i="1" s="1"/>
  <c r="L45" i="1" s="1"/>
  <c r="M53" i="1" l="1"/>
  <c r="N53" i="1" s="1"/>
  <c r="O53" i="1" s="1"/>
  <c r="P53" i="1" s="1"/>
  <c r="M52" i="1"/>
  <c r="N52" i="1" s="1"/>
  <c r="O52" i="1" s="1"/>
  <c r="P52" i="1" s="1"/>
  <c r="M55" i="1"/>
  <c r="N55" i="1" s="1"/>
  <c r="O55" i="1" s="1"/>
  <c r="P55" i="1" s="1"/>
  <c r="M56" i="1"/>
  <c r="N56" i="1" s="1"/>
  <c r="O56" i="1" s="1"/>
  <c r="P56" i="1" s="1"/>
  <c r="M50" i="1"/>
  <c r="N50" i="1" s="1"/>
  <c r="O50" i="1" s="1"/>
  <c r="P50" i="1" s="1"/>
  <c r="M51" i="1"/>
  <c r="N51" i="1" s="1"/>
  <c r="O51" i="1" s="1"/>
  <c r="P51" i="1" s="1"/>
  <c r="M49" i="1"/>
  <c r="N49" i="1" s="1"/>
  <c r="O49" i="1" s="1"/>
  <c r="P49" i="1" s="1"/>
  <c r="M48" i="1"/>
  <c r="N48" i="1" s="1"/>
  <c r="O48" i="1" s="1"/>
  <c r="P48" i="1" s="1"/>
  <c r="M54" i="1"/>
  <c r="N54" i="1" s="1"/>
  <c r="O54" i="1" s="1"/>
  <c r="P54" i="1" s="1"/>
  <c r="M40" i="1"/>
  <c r="N40" i="1" s="1"/>
  <c r="O40" i="1" s="1"/>
  <c r="P40" i="1" s="1"/>
  <c r="M46" i="1"/>
  <c r="N46" i="1" s="1"/>
  <c r="O46" i="1" s="1"/>
  <c r="P46" i="1" s="1"/>
  <c r="M39" i="1"/>
  <c r="N39" i="1" s="1"/>
  <c r="O39" i="1" s="1"/>
  <c r="P39" i="1" s="1"/>
  <c r="M37" i="1"/>
  <c r="N37" i="1" s="1"/>
  <c r="O37" i="1" s="1"/>
  <c r="P37" i="1" s="1"/>
  <c r="M42" i="1"/>
  <c r="N42" i="1" s="1"/>
  <c r="O42" i="1" s="1"/>
  <c r="P42" i="1" s="1"/>
  <c r="M38" i="1"/>
  <c r="N38" i="1" s="1"/>
  <c r="O38" i="1" s="1"/>
  <c r="P38" i="1" s="1"/>
  <c r="M41" i="1"/>
  <c r="N41" i="1" s="1"/>
  <c r="O41" i="1" s="1"/>
  <c r="P41" i="1" s="1"/>
  <c r="M43" i="1"/>
  <c r="N43" i="1" s="1"/>
  <c r="O43" i="1" s="1"/>
  <c r="P43" i="1" s="1"/>
  <c r="M44" i="1"/>
  <c r="N44" i="1" s="1"/>
  <c r="O44" i="1" s="1"/>
  <c r="P44" i="1" s="1"/>
  <c r="M45" i="1"/>
  <c r="N45" i="1" s="1"/>
  <c r="O45" i="1" s="1"/>
  <c r="P45" i="1" s="1"/>
  <c r="M36" i="1"/>
  <c r="N36" i="1" s="1"/>
  <c r="O36" i="1" s="1"/>
  <c r="P36" i="1" s="1"/>
  <c r="M33" i="1"/>
  <c r="N33" i="1" s="1"/>
  <c r="O33" i="1" s="1"/>
  <c r="P33" i="1" s="1"/>
  <c r="M32" i="1"/>
  <c r="N32" i="1" s="1"/>
  <c r="O32" i="1" s="1"/>
  <c r="P32" i="1" s="1"/>
  <c r="M29" i="1"/>
  <c r="N29" i="1" s="1"/>
  <c r="O29" i="1" s="1"/>
  <c r="P29" i="1" s="1"/>
  <c r="M34" i="1"/>
  <c r="N34" i="1" s="1"/>
  <c r="O34" i="1" s="1"/>
  <c r="P34" i="1" s="1"/>
  <c r="M28" i="1"/>
  <c r="N28" i="1" s="1"/>
  <c r="O28" i="1" s="1"/>
  <c r="P28" i="1" s="1"/>
  <c r="M31" i="1"/>
  <c r="N31" i="1" s="1"/>
  <c r="O31" i="1" s="1"/>
  <c r="P31" i="1" s="1"/>
  <c r="M30" i="1"/>
  <c r="N30" i="1" s="1"/>
  <c r="O30" i="1" s="1"/>
  <c r="P30" i="1" s="1"/>
  <c r="M23" i="1"/>
  <c r="N23" i="1" s="1"/>
  <c r="O23" i="1" s="1"/>
  <c r="P23" i="1" s="1"/>
  <c r="M21" i="1"/>
  <c r="N21" i="1" s="1"/>
  <c r="O21" i="1" s="1"/>
  <c r="P21" i="1" s="1"/>
  <c r="M15" i="1"/>
  <c r="N15" i="1" s="1"/>
  <c r="O15" i="1" s="1"/>
  <c r="P15" i="1" s="1"/>
  <c r="M18" i="1"/>
  <c r="N18" i="1" s="1"/>
  <c r="O18" i="1" s="1"/>
  <c r="P18" i="1" s="1"/>
  <c r="M22" i="1"/>
  <c r="N22" i="1" s="1"/>
  <c r="O22" i="1" s="1"/>
  <c r="P22" i="1" s="1"/>
  <c r="M26" i="1"/>
  <c r="N26" i="1" s="1"/>
  <c r="O26" i="1" s="1"/>
  <c r="P26" i="1" s="1"/>
  <c r="M9" i="1"/>
  <c r="N9" i="1" s="1"/>
  <c r="O9" i="1" s="1"/>
  <c r="P9" i="1" s="1"/>
  <c r="M10" i="1"/>
  <c r="N10" i="1" s="1"/>
  <c r="O10" i="1" s="1"/>
  <c r="P10" i="1" s="1"/>
  <c r="M12" i="1"/>
  <c r="N12" i="1" s="1"/>
  <c r="O12" i="1" s="1"/>
  <c r="P12" i="1" s="1"/>
  <c r="M8" i="1"/>
  <c r="N8" i="1" s="1"/>
  <c r="O8" i="1" s="1"/>
  <c r="P8" i="1" s="1"/>
  <c r="M11" i="1"/>
  <c r="N11" i="1" s="1"/>
  <c r="O11" i="1" s="1"/>
  <c r="P11" i="1" s="1"/>
  <c r="M17" i="1"/>
  <c r="N17" i="1" s="1"/>
  <c r="O17" i="1" s="1"/>
  <c r="P17" i="1" s="1"/>
  <c r="M19" i="1"/>
  <c r="N19" i="1" s="1"/>
  <c r="O19" i="1" s="1"/>
  <c r="P19" i="1" s="1"/>
  <c r="M20" i="1"/>
  <c r="N20" i="1" s="1"/>
  <c r="O20" i="1" s="1"/>
  <c r="P20" i="1" s="1"/>
  <c r="M16" i="1"/>
  <c r="N16" i="1" s="1"/>
  <c r="O16" i="1" s="1"/>
  <c r="P16" i="1" s="1"/>
  <c r="M24" i="1"/>
  <c r="N24" i="1" s="1"/>
  <c r="O24" i="1" s="1"/>
  <c r="P24" i="1" s="1"/>
  <c r="M27" i="1"/>
  <c r="N27" i="1" s="1"/>
  <c r="O27" i="1" s="1"/>
  <c r="P27" i="1" s="1"/>
  <c r="M13" i="1"/>
  <c r="N13" i="1" s="1"/>
  <c r="O13" i="1" s="1"/>
  <c r="P13" i="1" s="1"/>
  <c r="Q52" i="1" l="1"/>
  <c r="R52" i="1" s="1"/>
  <c r="S52" i="1" s="1"/>
  <c r="Q49" i="1"/>
  <c r="R49" i="1" s="1"/>
  <c r="S49" i="1" s="1"/>
  <c r="Q56" i="1"/>
  <c r="R56" i="1" s="1"/>
  <c r="S56" i="1" s="1"/>
  <c r="Q48" i="1"/>
  <c r="R48" i="1" s="1"/>
  <c r="S48" i="1" s="1"/>
  <c r="Q54" i="1"/>
  <c r="R54" i="1" s="1"/>
  <c r="S54" i="1" s="1"/>
  <c r="Q40" i="1"/>
  <c r="R40" i="1" s="1"/>
  <c r="S40" i="1" s="1"/>
  <c r="Q50" i="1"/>
  <c r="R50" i="1" s="1"/>
  <c r="S50" i="1" s="1"/>
  <c r="Q51" i="1"/>
  <c r="R51" i="1" s="1"/>
  <c r="S51" i="1" s="1"/>
  <c r="Q53" i="1"/>
  <c r="R53" i="1" s="1"/>
  <c r="S53" i="1" s="1"/>
  <c r="Q55" i="1"/>
  <c r="R55" i="1" s="1"/>
  <c r="S55" i="1" s="1"/>
  <c r="Q38" i="1"/>
  <c r="R38" i="1" s="1"/>
  <c r="S38" i="1" s="1"/>
  <c r="Q39" i="1"/>
  <c r="R39" i="1" s="1"/>
  <c r="S39" i="1" s="1"/>
  <c r="Q46" i="1"/>
  <c r="R46" i="1" s="1"/>
  <c r="S46" i="1" s="1"/>
  <c r="Q41" i="1"/>
  <c r="R41" i="1" s="1"/>
  <c r="S41" i="1" s="1"/>
  <c r="Q37" i="1"/>
  <c r="R37" i="1" s="1"/>
  <c r="S37" i="1" s="1"/>
  <c r="Q42" i="1"/>
  <c r="R42" i="1" s="1"/>
  <c r="S42" i="1" s="1"/>
  <c r="Q45" i="1"/>
  <c r="R45" i="1" s="1"/>
  <c r="S45" i="1" s="1"/>
  <c r="Q43" i="1"/>
  <c r="R43" i="1" s="1"/>
  <c r="S43" i="1" s="1"/>
  <c r="Q44" i="1"/>
  <c r="R44" i="1" s="1"/>
  <c r="S44" i="1" s="1"/>
  <c r="Q36" i="1"/>
  <c r="R36" i="1" s="1"/>
  <c r="S36" i="1" s="1"/>
  <c r="Q21" i="1"/>
  <c r="R21" i="1" s="1"/>
  <c r="S21" i="1" s="1"/>
  <c r="Q29" i="1"/>
  <c r="R29" i="1" s="1"/>
  <c r="S29" i="1" s="1"/>
  <c r="Q34" i="1"/>
  <c r="R34" i="1" s="1"/>
  <c r="S34" i="1" s="1"/>
  <c r="Q17" i="1"/>
  <c r="R17" i="1" s="1"/>
  <c r="S17" i="1" s="1"/>
  <c r="Q19" i="1"/>
  <c r="R19" i="1" s="1"/>
  <c r="S19" i="1" s="1"/>
  <c r="Q27" i="1"/>
  <c r="R27" i="1" s="1"/>
  <c r="S27" i="1" s="1"/>
  <c r="Q8" i="1"/>
  <c r="R8" i="1" s="1"/>
  <c r="S8" i="1" s="1"/>
  <c r="Q33" i="1"/>
  <c r="R33" i="1" s="1"/>
  <c r="S33" i="1" s="1"/>
  <c r="Q11" i="1"/>
  <c r="R11" i="1" s="1"/>
  <c r="S11" i="1" s="1"/>
  <c r="Q24" i="1"/>
  <c r="R24" i="1" s="1"/>
  <c r="S24" i="1" s="1"/>
  <c r="Q23" i="1"/>
  <c r="R23" i="1" s="1"/>
  <c r="S23" i="1" s="1"/>
  <c r="Q12" i="1"/>
  <c r="R12" i="1" s="1"/>
  <c r="S12" i="1" s="1"/>
  <c r="Q28" i="1"/>
  <c r="R28" i="1" s="1"/>
  <c r="S28" i="1" s="1"/>
  <c r="Q13" i="1"/>
  <c r="R13" i="1" s="1"/>
  <c r="S13" i="1" s="1"/>
  <c r="Q10" i="1"/>
  <c r="R10" i="1" s="1"/>
  <c r="S10" i="1" s="1"/>
  <c r="Q31" i="1"/>
  <c r="R31" i="1" s="1"/>
  <c r="S31" i="1" s="1"/>
  <c r="Q22" i="1"/>
  <c r="R22" i="1" s="1"/>
  <c r="S22" i="1" s="1"/>
  <c r="Q9" i="1"/>
  <c r="R9" i="1" s="1"/>
  <c r="S9" i="1" s="1"/>
  <c r="Q20" i="1"/>
  <c r="R20" i="1" s="1"/>
  <c r="S20" i="1" s="1"/>
  <c r="Q26" i="1"/>
  <c r="R26" i="1" s="1"/>
  <c r="S26" i="1" s="1"/>
  <c r="Q15" i="1"/>
  <c r="R15" i="1" s="1"/>
  <c r="S15" i="1" s="1"/>
  <c r="Q30" i="1"/>
  <c r="R30" i="1" s="1"/>
  <c r="S30" i="1" s="1"/>
  <c r="Q18" i="1"/>
  <c r="R18" i="1" s="1"/>
  <c r="S18" i="1" s="1"/>
  <c r="Q16" i="1"/>
  <c r="R16" i="1" s="1"/>
  <c r="S16" i="1" s="1"/>
  <c r="Q32" i="1"/>
  <c r="R32" i="1" s="1"/>
  <c r="S32" i="1" s="1"/>
</calcChain>
</file>

<file path=xl/sharedStrings.xml><?xml version="1.0" encoding="utf-8"?>
<sst xmlns="http://schemas.openxmlformats.org/spreadsheetml/2006/main" count="109" uniqueCount="65">
  <si>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</si>
  <si>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</si>
  <si>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</si>
  <si>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</si>
  <si>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</si>
  <si>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</si>
  <si>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</si>
  <si>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</si>
  <si>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</si>
  <si>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</si>
  <si>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</si>
  <si>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</si>
  <si>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</si>
  <si>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</si>
  <si>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</si>
  <si>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</si>
  <si>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</si>
  <si>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</si>
  <si>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</si>
  <si>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Sebrenco            </t>
  </si>
  <si>
    <t xml:space="preserve">Crystal Waters      </t>
  </si>
  <si>
    <t>Kembla Grange</t>
  </si>
  <si>
    <t xml:space="preserve">Devil Racer         </t>
  </si>
  <si>
    <t xml:space="preserve">Herb                </t>
  </si>
  <si>
    <t xml:space="preserve">Satness             </t>
  </si>
  <si>
    <t xml:space="preserve">Extreme Freedom     </t>
  </si>
  <si>
    <t xml:space="preserve">Nautical Miss       </t>
  </si>
  <si>
    <t xml:space="preserve">Mehajir             </t>
  </si>
  <si>
    <t xml:space="preserve">El Bravo            </t>
  </si>
  <si>
    <t xml:space="preserve">Our Bambino         </t>
  </si>
  <si>
    <t xml:space="preserve">Credit Crunch       </t>
  </si>
  <si>
    <t xml:space="preserve">Bak Da Man          </t>
  </si>
  <si>
    <t xml:space="preserve">Casual Connection   </t>
  </si>
  <si>
    <t xml:space="preserve">Lady Redwood        </t>
  </si>
  <si>
    <t xml:space="preserve">Duty                </t>
  </si>
  <si>
    <t xml:space="preserve">Devil Dan           </t>
  </si>
  <si>
    <t xml:space="preserve">Dolphina            </t>
  </si>
  <si>
    <t xml:space="preserve">Amy Ekcels          </t>
  </si>
  <si>
    <t xml:space="preserve">Design Artist       </t>
  </si>
  <si>
    <t xml:space="preserve">Russbuss            </t>
  </si>
  <si>
    <t xml:space="preserve">Sifu                </t>
  </si>
  <si>
    <t xml:space="preserve">Wilful Spirit       </t>
  </si>
  <si>
    <t xml:space="preserve">Delicately          </t>
  </si>
  <si>
    <t xml:space="preserve">Yes You Think       </t>
  </si>
  <si>
    <t xml:space="preserve">Desi Girl           </t>
  </si>
  <si>
    <t xml:space="preserve">Girls Are Ready     </t>
  </si>
  <si>
    <t xml:space="preserve">The Gift            </t>
  </si>
  <si>
    <t xml:space="preserve">Prince Aurelius     </t>
  </si>
  <si>
    <t xml:space="preserve">River Mac           </t>
  </si>
  <si>
    <t xml:space="preserve">Crowned By Aces     </t>
  </si>
  <si>
    <t xml:space="preserve">Free State          </t>
  </si>
  <si>
    <t xml:space="preserve">Da Nang Star        </t>
  </si>
  <si>
    <t xml:space="preserve">Kayobi              </t>
  </si>
  <si>
    <t xml:space="preserve">Kennedy Choice      </t>
  </si>
  <si>
    <t xml:space="preserve">Lohnraki            </t>
  </si>
  <si>
    <t xml:space="preserve">Mentalism           </t>
  </si>
  <si>
    <t xml:space="preserve">Shaka Rock          </t>
  </si>
  <si>
    <t xml:space="preserve">Man Of Reign        </t>
  </si>
  <si>
    <t xml:space="preserve">All Machiavellian   </t>
  </si>
  <si>
    <t xml:space="preserve">Dom Tycoon          </t>
  </si>
  <si>
    <t xml:space="preserve">Ilvermorny          </t>
  </si>
  <si>
    <t xml:space="preserve">Just Business       </t>
  </si>
  <si>
    <t xml:space="preserve">Moon Stories        </t>
  </si>
  <si>
    <t xml:space="preserve">Napoleon Solo       </t>
  </si>
  <si>
    <t xml:space="preserve">Zo Purrfect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</si>
</sst>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167783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D6822-81A9-86A6-F342-C4DFD08EC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97980" cy="1082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26" sqref="F2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554687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12.2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0.55208333333333337</v>
      </c>
      <c r="C8" s="1" t="s">
        <v>21</v>
      </c>
      <c r="D8" s="1">
        <v>1</v>
      </c>
      <c r="E8" s="1">
        <v>5</v>
      </c>
      <c r="F8" s="1" t="s">
        <v>26</v>
      </c>
      <c r="G8" s="1">
        <v>70.739999999999995</v>
      </c>
      <c r="H8" s="1">
        <f>1+COUNTIFS(A:A,A8,G:G,"&gt;"&amp;G8)</f>
        <v>1</v>
      </c>
      <c r="I8" s="2">
        <f>AVERAGEIF(A:A,A8,G:G)</f>
        <v>57.426666666666669</v>
      </c>
      <c r="J8" s="2">
        <f t="shared" ref="J8:J24" si="0">G8-I8</f>
        <v>13.313333333333325</v>
      </c>
      <c r="K8" s="2">
        <f t="shared" ref="K8:K24" si="1">90+J8</f>
        <v>103.31333333333333</v>
      </c>
      <c r="L8" s="2">
        <f t="shared" ref="L8:L24" si="2">EXP(0.06*K8)</f>
        <v>492.15809688138449</v>
      </c>
      <c r="M8" s="2">
        <f>SUMIF(A:A,A8,L:L)</f>
        <v>1586.4558391813091</v>
      </c>
      <c r="N8" s="3">
        <f t="shared" ref="N8:N24" si="3">L8/M8</f>
        <v>0.31022489547226401</v>
      </c>
      <c r="O8" s="6">
        <f t="shared" ref="O8:O24" si="4">1/N8</f>
        <v>3.2234679247056306</v>
      </c>
      <c r="P8" s="3">
        <f t="shared" ref="P8:P24" si="5">IF(O8&gt;21,"",N8)</f>
        <v>0.31022489547226401</v>
      </c>
      <c r="Q8" s="3">
        <f>IF(ISNUMBER(P8),SUMIF(A:A,A8,P:P),"")</f>
        <v>1</v>
      </c>
      <c r="R8" s="3">
        <f t="shared" ref="R8:R24" si="6">IFERROR(P8*(1/Q8),"")</f>
        <v>0.31022489547226401</v>
      </c>
      <c r="S8" s="7">
        <f t="shared" ref="S8:S24" si="7">IFERROR(1/R8,"")</f>
        <v>3.2234679247056306</v>
      </c>
    </row>
    <row r="9" spans="1:19" x14ac:dyDescent="0.3">
      <c r="A9" s="1">
        <v>1</v>
      </c>
      <c r="B9" s="5">
        <v>0.55208333333333337</v>
      </c>
      <c r="C9" s="1" t="s">
        <v>21</v>
      </c>
      <c r="D9" s="1">
        <v>1</v>
      </c>
      <c r="E9" s="1">
        <v>3</v>
      </c>
      <c r="F9" s="1" t="s">
        <v>24</v>
      </c>
      <c r="G9" s="1">
        <v>66.25</v>
      </c>
      <c r="H9" s="1">
        <f>1+COUNTIFS(A:A,A9,G:G,"&gt;"&amp;G9)</f>
        <v>2</v>
      </c>
      <c r="I9" s="2">
        <f>AVERAGEIF(A:A,A9,G:G)</f>
        <v>57.426666666666669</v>
      </c>
      <c r="J9" s="2">
        <f t="shared" si="0"/>
        <v>8.8233333333333306</v>
      </c>
      <c r="K9" s="2">
        <f t="shared" si="1"/>
        <v>98.823333333333323</v>
      </c>
      <c r="L9" s="2">
        <f t="shared" si="2"/>
        <v>375.92888881071713</v>
      </c>
      <c r="M9" s="2">
        <f>SUMIF(A:A,A9,L:L)</f>
        <v>1586.4558391813091</v>
      </c>
      <c r="N9" s="3">
        <f t="shared" si="3"/>
        <v>0.23696145806662688</v>
      </c>
      <c r="O9" s="6">
        <f t="shared" si="4"/>
        <v>4.2200955723307043</v>
      </c>
      <c r="P9" s="3">
        <f t="shared" si="5"/>
        <v>0.23696145806662688</v>
      </c>
      <c r="Q9" s="3">
        <f>IF(ISNUMBER(P9),SUMIF(A:A,A9,P:P),"")</f>
        <v>1</v>
      </c>
      <c r="R9" s="3">
        <f t="shared" si="6"/>
        <v>0.23696145806662688</v>
      </c>
      <c r="S9" s="7">
        <f t="shared" si="7"/>
        <v>4.2200955723307043</v>
      </c>
    </row>
    <row r="10" spans="1:19" x14ac:dyDescent="0.3">
      <c r="A10" s="1">
        <v>1</v>
      </c>
      <c r="B10" s="5">
        <v>0.55208333333333337</v>
      </c>
      <c r="C10" s="1" t="s">
        <v>21</v>
      </c>
      <c r="D10" s="1">
        <v>1</v>
      </c>
      <c r="E10" s="1">
        <v>6</v>
      </c>
      <c r="F10" s="1" t="s">
        <v>27</v>
      </c>
      <c r="G10" s="1">
        <v>64.69</v>
      </c>
      <c r="H10" s="1">
        <f>1+COUNTIFS(A:A,A10,G:G,"&gt;"&amp;G10)</f>
        <v>3</v>
      </c>
      <c r="I10" s="2">
        <f>AVERAGEIF(A:A,A10,G:G)</f>
        <v>57.426666666666669</v>
      </c>
      <c r="J10" s="2">
        <f t="shared" si="0"/>
        <v>7.2633333333333283</v>
      </c>
      <c r="K10" s="2">
        <f t="shared" si="1"/>
        <v>97.263333333333321</v>
      </c>
      <c r="L10" s="2">
        <f t="shared" si="2"/>
        <v>342.3384953274242</v>
      </c>
      <c r="M10" s="2">
        <f>SUMIF(A:A,A10,L:L)</f>
        <v>1586.4558391813091</v>
      </c>
      <c r="N10" s="3">
        <f t="shared" si="3"/>
        <v>0.21578822862418159</v>
      </c>
      <c r="O10" s="6">
        <f t="shared" si="4"/>
        <v>4.6341730796706599</v>
      </c>
      <c r="P10" s="3">
        <f t="shared" si="5"/>
        <v>0.21578822862418159</v>
      </c>
      <c r="Q10" s="3">
        <f>IF(ISNUMBER(P10),SUMIF(A:A,A10,P:P),"")</f>
        <v>1</v>
      </c>
      <c r="R10" s="3">
        <f t="shared" si="6"/>
        <v>0.21578822862418159</v>
      </c>
      <c r="S10" s="7">
        <f t="shared" si="7"/>
        <v>4.6341730796706599</v>
      </c>
    </row>
    <row r="11" spans="1:19" x14ac:dyDescent="0.3">
      <c r="A11" s="1">
        <v>1</v>
      </c>
      <c r="B11" s="5">
        <v>0.55208333333333337</v>
      </c>
      <c r="C11" s="1" t="s">
        <v>21</v>
      </c>
      <c r="D11" s="1">
        <v>1</v>
      </c>
      <c r="E11" s="1">
        <v>10</v>
      </c>
      <c r="F11" s="1" t="s">
        <v>28</v>
      </c>
      <c r="G11" s="1">
        <v>50.44</v>
      </c>
      <c r="H11" s="1">
        <f>1+COUNTIFS(A:A,A11,G:G,"&gt;"&amp;G11)</f>
        <v>4</v>
      </c>
      <c r="I11" s="2">
        <f>AVERAGEIF(A:A,A11,G:G)</f>
        <v>57.426666666666669</v>
      </c>
      <c r="J11" s="2">
        <f t="shared" si="0"/>
        <v>-6.9866666666666717</v>
      </c>
      <c r="K11" s="2">
        <f t="shared" si="1"/>
        <v>83.013333333333321</v>
      </c>
      <c r="L11" s="2">
        <f t="shared" si="2"/>
        <v>145.59080772315122</v>
      </c>
      <c r="M11" s="2">
        <f>SUMIF(A:A,A11,L:L)</f>
        <v>1586.4558391813091</v>
      </c>
      <c r="N11" s="3">
        <f t="shared" si="3"/>
        <v>9.1771106467283314E-2</v>
      </c>
      <c r="O11" s="6">
        <f t="shared" si="4"/>
        <v>10.896675854687478</v>
      </c>
      <c r="P11" s="3">
        <f t="shared" si="5"/>
        <v>9.1771106467283314E-2</v>
      </c>
      <c r="Q11" s="3">
        <f>IF(ISNUMBER(P11),SUMIF(A:A,A11,P:P),"")</f>
        <v>1</v>
      </c>
      <c r="R11" s="3">
        <f t="shared" si="6"/>
        <v>9.1771106467283314E-2</v>
      </c>
      <c r="S11" s="7">
        <f t="shared" si="7"/>
        <v>10.896675854687478</v>
      </c>
    </row>
    <row r="12" spans="1:19" x14ac:dyDescent="0.3">
      <c r="A12" s="1">
        <v>1</v>
      </c>
      <c r="B12" s="5">
        <v>0.55208333333333337</v>
      </c>
      <c r="C12" s="1" t="s">
        <v>21</v>
      </c>
      <c r="D12" s="1">
        <v>1</v>
      </c>
      <c r="E12" s="1">
        <v>2</v>
      </c>
      <c r="F12" s="1" t="s">
        <v>23</v>
      </c>
      <c r="G12" s="1">
        <v>49.5</v>
      </c>
      <c r="H12" s="1">
        <f>1+COUNTIFS(A:A,A12,G:G,"&gt;"&amp;G12)</f>
        <v>5</v>
      </c>
      <c r="I12" s="2">
        <f>AVERAGEIF(A:A,A12,G:G)</f>
        <v>57.426666666666669</v>
      </c>
      <c r="J12" s="2">
        <f t="shared" si="0"/>
        <v>-7.9266666666666694</v>
      </c>
      <c r="K12" s="2">
        <f t="shared" si="1"/>
        <v>82.073333333333323</v>
      </c>
      <c r="L12" s="2">
        <f t="shared" si="2"/>
        <v>137.60675281699827</v>
      </c>
      <c r="M12" s="2">
        <f>SUMIF(A:A,A12,L:L)</f>
        <v>1586.4558391813091</v>
      </c>
      <c r="N12" s="3">
        <f t="shared" si="3"/>
        <v>8.6738470380625446E-2</v>
      </c>
      <c r="O12" s="6">
        <f t="shared" si="4"/>
        <v>11.528909786070743</v>
      </c>
      <c r="P12" s="3">
        <f t="shared" si="5"/>
        <v>8.6738470380625446E-2</v>
      </c>
      <c r="Q12" s="3">
        <f>IF(ISNUMBER(P12),SUMIF(A:A,A12,P:P),"")</f>
        <v>1</v>
      </c>
      <c r="R12" s="3">
        <f t="shared" si="6"/>
        <v>8.6738470380625446E-2</v>
      </c>
      <c r="S12" s="7">
        <f t="shared" si="7"/>
        <v>11.528909786070743</v>
      </c>
    </row>
    <row r="13" spans="1:19" x14ac:dyDescent="0.3">
      <c r="A13" s="1">
        <v>1</v>
      </c>
      <c r="B13" s="5">
        <v>0.55208333333333337</v>
      </c>
      <c r="C13" s="1" t="s">
        <v>21</v>
      </c>
      <c r="D13" s="1">
        <v>1</v>
      </c>
      <c r="E13" s="1">
        <v>1</v>
      </c>
      <c r="F13" s="1" t="s">
        <v>22</v>
      </c>
      <c r="G13" s="1">
        <v>42.94</v>
      </c>
      <c r="H13" s="1">
        <f>1+COUNTIFS(A:A,A13,G:G,"&gt;"&amp;G13)</f>
        <v>6</v>
      </c>
      <c r="I13" s="2">
        <f>AVERAGEIF(A:A,A13,G:G)</f>
        <v>57.426666666666669</v>
      </c>
      <c r="J13" s="2">
        <f t="shared" si="0"/>
        <v>-14.486666666666672</v>
      </c>
      <c r="K13" s="2">
        <f t="shared" si="1"/>
        <v>75.513333333333321</v>
      </c>
      <c r="L13" s="2">
        <f t="shared" si="2"/>
        <v>92.832797621633887</v>
      </c>
      <c r="M13" s="2">
        <f>SUMIF(A:A,A13,L:L)</f>
        <v>1586.4558391813091</v>
      </c>
      <c r="N13" s="3">
        <f t="shared" si="3"/>
        <v>5.8515840989018811E-2</v>
      </c>
      <c r="O13" s="6">
        <f t="shared" si="4"/>
        <v>17.089389524242875</v>
      </c>
      <c r="P13" s="3">
        <f t="shared" si="5"/>
        <v>5.8515840989018811E-2</v>
      </c>
      <c r="Q13" s="3">
        <f>IF(ISNUMBER(P13),SUMIF(A:A,A13,P:P),"")</f>
        <v>1</v>
      </c>
      <c r="R13" s="3">
        <f t="shared" si="6"/>
        <v>5.8515840989018811E-2</v>
      </c>
      <c r="S13" s="7">
        <f t="shared" si="7"/>
        <v>17.089389524242875</v>
      </c>
    </row>
    <row r="14" spans="1:19" x14ac:dyDescent="0.3">
      <c r="A14" s="1"/>
      <c r="B14" s="5"/>
      <c r="C14" s="1"/>
      <c r="D14" s="1"/>
      <c r="E14" s="1"/>
      <c r="F14" s="1"/>
      <c r="G14" s="1"/>
      <c r="H14" s="1"/>
      <c r="I14" s="2"/>
      <c r="J14" s="2"/>
      <c r="K14" s="2"/>
      <c r="L14" s="2"/>
      <c r="M14" s="2"/>
      <c r="N14" s="3"/>
      <c r="O14" s="6"/>
      <c r="P14" s="3"/>
      <c r="Q14" s="3"/>
      <c r="R14" s="3"/>
      <c r="S14" s="7"/>
    </row>
    <row r="15" spans="1:19" x14ac:dyDescent="0.3">
      <c r="A15" s="1">
        <v>3</v>
      </c>
      <c r="B15" s="5">
        <v>0.57638888888888895</v>
      </c>
      <c r="C15" s="1" t="s">
        <v>21</v>
      </c>
      <c r="D15" s="1">
        <v>2</v>
      </c>
      <c r="E15" s="1">
        <v>4</v>
      </c>
      <c r="F15" s="1" t="s">
        <v>32</v>
      </c>
      <c r="G15" s="1">
        <v>70.37</v>
      </c>
      <c r="H15" s="1">
        <f>1+COUNTIFS(A:A,A15,G:G,"&gt;"&amp;G15)</f>
        <v>1</v>
      </c>
      <c r="I15" s="2">
        <f>AVERAGEIF(A:A,A15,G:G)</f>
        <v>49.036999999999999</v>
      </c>
      <c r="J15" s="2">
        <f t="shared" si="0"/>
        <v>21.333000000000006</v>
      </c>
      <c r="K15" s="2">
        <f t="shared" si="1"/>
        <v>111.333</v>
      </c>
      <c r="L15" s="2">
        <f t="shared" si="2"/>
        <v>796.30318579292771</v>
      </c>
      <c r="M15" s="2">
        <f>SUMIF(A:A,A15,L:L)</f>
        <v>2893.2993263707203</v>
      </c>
      <c r="N15" s="3">
        <f t="shared" si="3"/>
        <v>0.27522322994205711</v>
      </c>
      <c r="O15" s="6">
        <f t="shared" si="4"/>
        <v>3.6334142296438077</v>
      </c>
      <c r="P15" s="3">
        <f t="shared" si="5"/>
        <v>0.27522322994205711</v>
      </c>
      <c r="Q15" s="3">
        <f>IF(ISNUMBER(P15),SUMIF(A:A,A15,P:P),"")</f>
        <v>0.94865895804127209</v>
      </c>
      <c r="R15" s="3">
        <f t="shared" si="6"/>
        <v>0.29011820065486943</v>
      </c>
      <c r="S15" s="7">
        <f t="shared" si="7"/>
        <v>3.4468709572262255</v>
      </c>
    </row>
    <row r="16" spans="1:19" x14ac:dyDescent="0.3">
      <c r="A16" s="1">
        <v>3</v>
      </c>
      <c r="B16" s="5">
        <v>0.57638888888888895</v>
      </c>
      <c r="C16" s="1" t="s">
        <v>21</v>
      </c>
      <c r="D16" s="1">
        <v>2</v>
      </c>
      <c r="E16" s="1">
        <v>7</v>
      </c>
      <c r="F16" s="1" t="s">
        <v>25</v>
      </c>
      <c r="G16" s="1">
        <v>60.66</v>
      </c>
      <c r="H16" s="1">
        <f>1+COUNTIFS(A:A,A16,G:G,"&gt;"&amp;G16)</f>
        <v>2</v>
      </c>
      <c r="I16" s="2">
        <f>AVERAGEIF(A:A,A16,G:G)</f>
        <v>49.036999999999999</v>
      </c>
      <c r="J16" s="2">
        <f t="shared" si="0"/>
        <v>11.622999999999998</v>
      </c>
      <c r="K16" s="2">
        <f t="shared" si="1"/>
        <v>101.62299999999999</v>
      </c>
      <c r="L16" s="2">
        <f t="shared" si="2"/>
        <v>444.69115166237538</v>
      </c>
      <c r="M16" s="2">
        <f>SUMIF(A:A,A16,L:L)</f>
        <v>2893.2993263707203</v>
      </c>
      <c r="N16" s="3">
        <f t="shared" si="3"/>
        <v>0.15369690498638605</v>
      </c>
      <c r="O16" s="6">
        <f t="shared" si="4"/>
        <v>6.5063118875983648</v>
      </c>
      <c r="P16" s="3">
        <f t="shared" si="5"/>
        <v>0.15369690498638605</v>
      </c>
      <c r="Q16" s="3">
        <f>IF(ISNUMBER(P16),SUMIF(A:A,A16,P:P),"")</f>
        <v>0.94865895804127209</v>
      </c>
      <c r="R16" s="3">
        <f t="shared" si="6"/>
        <v>0.16201491978079163</v>
      </c>
      <c r="S16" s="7">
        <f t="shared" si="7"/>
        <v>6.1722710559806062</v>
      </c>
    </row>
    <row r="17" spans="1:19" x14ac:dyDescent="0.3">
      <c r="A17" s="1">
        <v>3</v>
      </c>
      <c r="B17" s="5">
        <v>0.57638888888888895</v>
      </c>
      <c r="C17" s="1" t="s">
        <v>21</v>
      </c>
      <c r="D17" s="1">
        <v>2</v>
      </c>
      <c r="E17" s="1">
        <v>2</v>
      </c>
      <c r="F17" s="1" t="s">
        <v>30</v>
      </c>
      <c r="G17" s="1">
        <v>58.46</v>
      </c>
      <c r="H17" s="1">
        <f>1+COUNTIFS(A:A,A17,G:G,"&gt;"&amp;G17)</f>
        <v>3</v>
      </c>
      <c r="I17" s="2">
        <f>AVERAGEIF(A:A,A17,G:G)</f>
        <v>49.036999999999999</v>
      </c>
      <c r="J17" s="2">
        <f t="shared" si="0"/>
        <v>9.4230000000000018</v>
      </c>
      <c r="K17" s="2">
        <f t="shared" si="1"/>
        <v>99.423000000000002</v>
      </c>
      <c r="L17" s="2">
        <f t="shared" si="2"/>
        <v>389.70108635079868</v>
      </c>
      <c r="M17" s="2">
        <f>SUMIF(A:A,A17,L:L)</f>
        <v>2893.2993263707203</v>
      </c>
      <c r="N17" s="3">
        <f t="shared" si="3"/>
        <v>0.1346908986563895</v>
      </c>
      <c r="O17" s="6">
        <f t="shared" si="4"/>
        <v>7.4244066226857992</v>
      </c>
      <c r="P17" s="3">
        <f t="shared" si="5"/>
        <v>0.1346908986563895</v>
      </c>
      <c r="Q17" s="3">
        <f>IF(ISNUMBER(P17),SUMIF(A:A,A17,P:P),"")</f>
        <v>0.94865895804127209</v>
      </c>
      <c r="R17" s="3">
        <f t="shared" si="6"/>
        <v>0.14198031601840383</v>
      </c>
      <c r="S17" s="7">
        <f t="shared" si="7"/>
        <v>7.0432298507518292</v>
      </c>
    </row>
    <row r="18" spans="1:19" x14ac:dyDescent="0.3">
      <c r="A18" s="1">
        <v>3</v>
      </c>
      <c r="B18" s="5">
        <v>0.57638888888888895</v>
      </c>
      <c r="C18" s="1" t="s">
        <v>21</v>
      </c>
      <c r="D18" s="1">
        <v>2</v>
      </c>
      <c r="E18" s="1">
        <v>3</v>
      </c>
      <c r="F18" s="1" t="s">
        <v>31</v>
      </c>
      <c r="G18" s="1">
        <v>55.37</v>
      </c>
      <c r="H18" s="1">
        <f>1+COUNTIFS(A:A,A18,G:G,"&gt;"&amp;G18)</f>
        <v>4</v>
      </c>
      <c r="I18" s="2">
        <f>AVERAGEIF(A:A,A18,G:G)</f>
        <v>49.036999999999999</v>
      </c>
      <c r="J18" s="2">
        <f t="shared" si="0"/>
        <v>6.3329999999999984</v>
      </c>
      <c r="K18" s="2">
        <f t="shared" si="1"/>
        <v>96.332999999999998</v>
      </c>
      <c r="L18" s="2">
        <f t="shared" si="2"/>
        <v>323.75271529818588</v>
      </c>
      <c r="M18" s="2">
        <f>SUMIF(A:A,A18,L:L)</f>
        <v>2893.2993263707203</v>
      </c>
      <c r="N18" s="3">
        <f t="shared" si="3"/>
        <v>0.11189741495025089</v>
      </c>
      <c r="O18" s="6">
        <f t="shared" si="4"/>
        <v>8.9367569433538367</v>
      </c>
      <c r="P18" s="3">
        <f t="shared" si="5"/>
        <v>0.11189741495025089</v>
      </c>
      <c r="Q18" s="3">
        <f>IF(ISNUMBER(P18),SUMIF(A:A,A18,P:P),"")</f>
        <v>0.94865895804127209</v>
      </c>
      <c r="R18" s="3">
        <f t="shared" si="6"/>
        <v>0.11795325812480519</v>
      </c>
      <c r="S18" s="7">
        <f t="shared" si="7"/>
        <v>8.4779345301501525</v>
      </c>
    </row>
    <row r="19" spans="1:19" x14ac:dyDescent="0.3">
      <c r="A19" s="1">
        <v>3</v>
      </c>
      <c r="B19" s="5">
        <v>0.57638888888888895</v>
      </c>
      <c r="C19" s="1" t="s">
        <v>21</v>
      </c>
      <c r="D19" s="1">
        <v>2</v>
      </c>
      <c r="E19" s="1">
        <v>9</v>
      </c>
      <c r="F19" s="1" t="s">
        <v>36</v>
      </c>
      <c r="G19" s="1">
        <v>52.45</v>
      </c>
      <c r="H19" s="1">
        <f>1+COUNTIFS(A:A,A19,G:G,"&gt;"&amp;G19)</f>
        <v>5</v>
      </c>
      <c r="I19" s="2">
        <f>AVERAGEIF(A:A,A19,G:G)</f>
        <v>49.036999999999999</v>
      </c>
      <c r="J19" s="2">
        <f t="shared" si="0"/>
        <v>3.4130000000000038</v>
      </c>
      <c r="K19" s="2">
        <f t="shared" si="1"/>
        <v>93.413000000000011</v>
      </c>
      <c r="L19" s="2">
        <f t="shared" si="2"/>
        <v>271.72213998735407</v>
      </c>
      <c r="M19" s="2">
        <f>SUMIF(A:A,A19,L:L)</f>
        <v>2893.2993263707203</v>
      </c>
      <c r="N19" s="3">
        <f t="shared" si="3"/>
        <v>9.3914285850332416E-2</v>
      </c>
      <c r="O19" s="6">
        <f t="shared" si="4"/>
        <v>10.648007286065738</v>
      </c>
      <c r="P19" s="3">
        <f t="shared" si="5"/>
        <v>9.3914285850332416E-2</v>
      </c>
      <c r="Q19" s="3">
        <f>IF(ISNUMBER(P19),SUMIF(A:A,A19,P:P),"")</f>
        <v>0.94865895804127209</v>
      </c>
      <c r="R19" s="3">
        <f t="shared" si="6"/>
        <v>9.8996889297541024E-2</v>
      </c>
      <c r="S19" s="7">
        <f t="shared" si="7"/>
        <v>10.101327497214996</v>
      </c>
    </row>
    <row r="20" spans="1:19" x14ac:dyDescent="0.3">
      <c r="A20" s="1">
        <v>3</v>
      </c>
      <c r="B20" s="5">
        <v>0.57638888888888895</v>
      </c>
      <c r="C20" s="1" t="s">
        <v>21</v>
      </c>
      <c r="D20" s="1">
        <v>2</v>
      </c>
      <c r="E20" s="1">
        <v>8</v>
      </c>
      <c r="F20" s="1" t="s">
        <v>35</v>
      </c>
      <c r="G20" s="1">
        <v>47</v>
      </c>
      <c r="H20" s="1">
        <f>1+COUNTIFS(A:A,A20,G:G,"&gt;"&amp;G20)</f>
        <v>6</v>
      </c>
      <c r="I20" s="2">
        <f>AVERAGEIF(A:A,A20,G:G)</f>
        <v>49.036999999999999</v>
      </c>
      <c r="J20" s="2">
        <f t="shared" si="0"/>
        <v>-2.036999999999999</v>
      </c>
      <c r="K20" s="2">
        <f t="shared" si="1"/>
        <v>87.962999999999994</v>
      </c>
      <c r="L20" s="2">
        <f t="shared" si="2"/>
        <v>195.93441776528061</v>
      </c>
      <c r="M20" s="2">
        <f>SUMIF(A:A,A20,L:L)</f>
        <v>2893.2993263707203</v>
      </c>
      <c r="N20" s="3">
        <f t="shared" si="3"/>
        <v>6.7720064764628302E-2</v>
      </c>
      <c r="O20" s="6">
        <f t="shared" si="4"/>
        <v>14.766672233342611</v>
      </c>
      <c r="P20" s="3">
        <f t="shared" si="5"/>
        <v>6.7720064764628302E-2</v>
      </c>
      <c r="Q20" s="3">
        <f>IF(ISNUMBER(P20),SUMIF(A:A,A20,P:P),"")</f>
        <v>0.94865895804127209</v>
      </c>
      <c r="R20" s="3">
        <f t="shared" si="6"/>
        <v>7.1385047482661404E-2</v>
      </c>
      <c r="S20" s="7">
        <f t="shared" si="7"/>
        <v>14.008535894619785</v>
      </c>
    </row>
    <row r="21" spans="1:19" x14ac:dyDescent="0.3">
      <c r="A21" s="1">
        <v>3</v>
      </c>
      <c r="B21" s="5">
        <v>0.57638888888888895</v>
      </c>
      <c r="C21" s="1" t="s">
        <v>21</v>
      </c>
      <c r="D21" s="1">
        <v>2</v>
      </c>
      <c r="E21" s="1">
        <v>1</v>
      </c>
      <c r="F21" s="1" t="s">
        <v>29</v>
      </c>
      <c r="G21" s="1">
        <v>45.41</v>
      </c>
      <c r="H21" s="1">
        <f>1+COUNTIFS(A:A,A21,G:G,"&gt;"&amp;G21)</f>
        <v>7</v>
      </c>
      <c r="I21" s="2">
        <f>AVERAGEIF(A:A,A21,G:G)</f>
        <v>49.036999999999999</v>
      </c>
      <c r="J21" s="2">
        <f t="shared" si="0"/>
        <v>-3.6270000000000024</v>
      </c>
      <c r="K21" s="2">
        <f t="shared" si="1"/>
        <v>86.37299999999999</v>
      </c>
      <c r="L21" s="2">
        <f t="shared" si="2"/>
        <v>178.10619971625519</v>
      </c>
      <c r="M21" s="2">
        <f>SUMIF(A:A,A21,L:L)</f>
        <v>2893.2993263707203</v>
      </c>
      <c r="N21" s="3">
        <f t="shared" si="3"/>
        <v>6.1558165825748488E-2</v>
      </c>
      <c r="O21" s="6">
        <f t="shared" si="4"/>
        <v>16.244798502130177</v>
      </c>
      <c r="P21" s="3">
        <f t="shared" si="5"/>
        <v>6.1558165825748488E-2</v>
      </c>
      <c r="Q21" s="3">
        <f>IF(ISNUMBER(P21),SUMIF(A:A,A21,P:P),"")</f>
        <v>0.94865895804127209</v>
      </c>
      <c r="R21" s="3">
        <f t="shared" si="6"/>
        <v>6.4889669046977322E-2</v>
      </c>
      <c r="S21" s="7">
        <f t="shared" si="7"/>
        <v>15.41077362062123</v>
      </c>
    </row>
    <row r="22" spans="1:19" x14ac:dyDescent="0.3">
      <c r="A22" s="1">
        <v>3</v>
      </c>
      <c r="B22" s="5">
        <v>0.57638888888888895</v>
      </c>
      <c r="C22" s="1" t="s">
        <v>21</v>
      </c>
      <c r="D22" s="1">
        <v>2</v>
      </c>
      <c r="E22" s="1">
        <v>6</v>
      </c>
      <c r="F22" s="1" t="s">
        <v>34</v>
      </c>
      <c r="G22" s="1">
        <v>41.93</v>
      </c>
      <c r="H22" s="1">
        <f>1+COUNTIFS(A:A,A22,G:G,"&gt;"&amp;G22)</f>
        <v>8</v>
      </c>
      <c r="I22" s="2">
        <f>AVERAGEIF(A:A,A22,G:G)</f>
        <v>49.036999999999999</v>
      </c>
      <c r="J22" s="2">
        <f t="shared" si="0"/>
        <v>-7.1069999999999993</v>
      </c>
      <c r="K22" s="2">
        <f t="shared" si="1"/>
        <v>82.893000000000001</v>
      </c>
      <c r="L22" s="2">
        <f t="shared" si="2"/>
        <v>144.54342768318429</v>
      </c>
      <c r="M22" s="2">
        <f>SUMIF(A:A,A22,L:L)</f>
        <v>2893.2993263707203</v>
      </c>
      <c r="N22" s="3">
        <f t="shared" si="3"/>
        <v>4.9957993065479267E-2</v>
      </c>
      <c r="O22" s="6">
        <f t="shared" si="4"/>
        <v>20.016816902338601</v>
      </c>
      <c r="P22" s="3">
        <f t="shared" si="5"/>
        <v>4.9957993065479267E-2</v>
      </c>
      <c r="Q22" s="3">
        <f>IF(ISNUMBER(P22),SUMIF(A:A,A22,P:P),"")</f>
        <v>0.94865895804127209</v>
      </c>
      <c r="R22" s="3">
        <f t="shared" si="6"/>
        <v>5.2661699593950194E-2</v>
      </c>
      <c r="S22" s="7">
        <f t="shared" si="7"/>
        <v>18.989132665875459</v>
      </c>
    </row>
    <row r="23" spans="1:19" x14ac:dyDescent="0.3">
      <c r="A23" s="1">
        <v>3</v>
      </c>
      <c r="B23" s="5">
        <v>0.57638888888888895</v>
      </c>
      <c r="C23" s="1" t="s">
        <v>21</v>
      </c>
      <c r="D23" s="1">
        <v>2</v>
      </c>
      <c r="E23" s="1">
        <v>5</v>
      </c>
      <c r="F23" s="1" t="s">
        <v>33</v>
      </c>
      <c r="G23" s="1">
        <v>36.47</v>
      </c>
      <c r="H23" s="1">
        <f>1+COUNTIFS(A:A,A23,G:G,"&gt;"&amp;G23)</f>
        <v>9</v>
      </c>
      <c r="I23" s="2">
        <f>AVERAGEIF(A:A,A23,G:G)</f>
        <v>49.036999999999999</v>
      </c>
      <c r="J23" s="2">
        <f t="shared" si="0"/>
        <v>-12.567</v>
      </c>
      <c r="K23" s="2">
        <f t="shared" si="1"/>
        <v>77.432999999999993</v>
      </c>
      <c r="L23" s="2">
        <f t="shared" si="2"/>
        <v>104.16539787144119</v>
      </c>
      <c r="M23" s="2">
        <f>SUMIF(A:A,A23,L:L)</f>
        <v>2893.2993263707203</v>
      </c>
      <c r="N23" s="3">
        <f t="shared" si="3"/>
        <v>3.6002288778777536E-2</v>
      </c>
      <c r="O23" s="6">
        <f t="shared" si="4"/>
        <v>27.776011857042693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3</v>
      </c>
      <c r="B24" s="5">
        <v>0.57638888888888895</v>
      </c>
      <c r="C24" s="1" t="s">
        <v>21</v>
      </c>
      <c r="D24" s="1">
        <v>2</v>
      </c>
      <c r="E24" s="1">
        <v>10</v>
      </c>
      <c r="F24" s="1" t="s">
        <v>37</v>
      </c>
      <c r="G24" s="1">
        <v>22.25</v>
      </c>
      <c r="H24" s="1">
        <f>1+COUNTIFS(A:A,A24,G:G,"&gt;"&amp;G24)</f>
        <v>10</v>
      </c>
      <c r="I24" s="2">
        <f>AVERAGEIF(A:A,A24,G:G)</f>
        <v>49.036999999999999</v>
      </c>
      <c r="J24" s="2">
        <f t="shared" si="0"/>
        <v>-26.786999999999999</v>
      </c>
      <c r="K24" s="2">
        <f t="shared" si="1"/>
        <v>63.213000000000001</v>
      </c>
      <c r="L24" s="2">
        <f t="shared" si="2"/>
        <v>44.379604242917189</v>
      </c>
      <c r="M24" s="2">
        <f>SUMIF(A:A,A24,L:L)</f>
        <v>2893.2993263707203</v>
      </c>
      <c r="N24" s="3">
        <f t="shared" si="3"/>
        <v>1.5338753179950383E-2</v>
      </c>
      <c r="O24" s="6">
        <f t="shared" si="4"/>
        <v>65.194347172045354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/>
      <c r="B25" s="5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3"/>
      <c r="O25" s="6"/>
      <c r="P25" s="3"/>
      <c r="Q25" s="3"/>
      <c r="R25" s="3"/>
      <c r="S25" s="7"/>
    </row>
    <row r="26" spans="1:19" x14ac:dyDescent="0.3">
      <c r="A26" s="1">
        <v>10</v>
      </c>
      <c r="B26" s="5">
        <v>0.68055555555555547</v>
      </c>
      <c r="C26" s="1" t="s">
        <v>21</v>
      </c>
      <c r="D26" s="1">
        <v>6</v>
      </c>
      <c r="E26" s="1">
        <v>3</v>
      </c>
      <c r="F26" s="1" t="s">
        <v>39</v>
      </c>
      <c r="G26" s="1">
        <v>63.09</v>
      </c>
      <c r="H26" s="1">
        <f>1+COUNTIFS(A:A,A26,G:G,"&gt;"&amp;G26)</f>
        <v>1</v>
      </c>
      <c r="I26" s="2">
        <f>AVERAGEIF(A:A,A26,G:G)</f>
        <v>45.104444444444439</v>
      </c>
      <c r="J26" s="2">
        <f t="shared" ref="J26:J42" si="8">G26-I26</f>
        <v>17.985555555555564</v>
      </c>
      <c r="K26" s="2">
        <f t="shared" ref="K26:K42" si="9">90+J26</f>
        <v>107.98555555555556</v>
      </c>
      <c r="L26" s="2">
        <f t="shared" ref="L26:L42" si="10">EXP(0.06*K26)</f>
        <v>651.4061495649953</v>
      </c>
      <c r="M26" s="2">
        <f>SUMIF(A:A,A26,L:L)</f>
        <v>2356.2939087105897</v>
      </c>
      <c r="N26" s="3">
        <f t="shared" ref="N26:N42" si="11">L26/M26</f>
        <v>0.27645369160312327</v>
      </c>
      <c r="O26" s="6">
        <f t="shared" ref="O26:O42" si="12">1/N26</f>
        <v>3.6172423460910021</v>
      </c>
      <c r="P26" s="3">
        <f t="shared" ref="P26:P42" si="13">IF(O26&gt;21,"",N26)</f>
        <v>0.27645369160312327</v>
      </c>
      <c r="Q26" s="3">
        <f>IF(ISNUMBER(P26),SUMIF(A:A,A26,P:P),"")</f>
        <v>0.9217018830532735</v>
      </c>
      <c r="R26" s="3">
        <f t="shared" ref="R26:R42" si="14">IFERROR(P26*(1/Q26),"")</f>
        <v>0.29993829532747573</v>
      </c>
      <c r="S26" s="7">
        <f t="shared" ref="S26:S42" si="15">IFERROR(1/R26,"")</f>
        <v>3.3340190818521176</v>
      </c>
    </row>
    <row r="27" spans="1:19" x14ac:dyDescent="0.3">
      <c r="A27" s="1">
        <v>10</v>
      </c>
      <c r="B27" s="5">
        <v>0.68055555555555547</v>
      </c>
      <c r="C27" s="1" t="s">
        <v>21</v>
      </c>
      <c r="D27" s="1">
        <v>6</v>
      </c>
      <c r="E27" s="1">
        <v>1</v>
      </c>
      <c r="F27" s="1" t="s">
        <v>38</v>
      </c>
      <c r="G27" s="1">
        <v>52.53</v>
      </c>
      <c r="H27" s="1">
        <f>1+COUNTIFS(A:A,A27,G:G,"&gt;"&amp;G27)</f>
        <v>2</v>
      </c>
      <c r="I27" s="2">
        <f>AVERAGEIF(A:A,A27,G:G)</f>
        <v>45.104444444444439</v>
      </c>
      <c r="J27" s="2">
        <f t="shared" si="8"/>
        <v>7.4255555555555617</v>
      </c>
      <c r="K27" s="2">
        <f t="shared" si="9"/>
        <v>97.425555555555562</v>
      </c>
      <c r="L27" s="2">
        <f t="shared" si="10"/>
        <v>345.68685895024038</v>
      </c>
      <c r="M27" s="2">
        <f>SUMIF(A:A,A27,L:L)</f>
        <v>2356.2939087105897</v>
      </c>
      <c r="N27" s="3">
        <f t="shared" si="11"/>
        <v>0.14670786936736896</v>
      </c>
      <c r="O27" s="6">
        <f t="shared" si="12"/>
        <v>6.8162669413180224</v>
      </c>
      <c r="P27" s="3">
        <f t="shared" si="13"/>
        <v>0.14670786936736896</v>
      </c>
      <c r="Q27" s="3">
        <f>IF(ISNUMBER(P27),SUMIF(A:A,A27,P:P),"")</f>
        <v>0.9217018830532735</v>
      </c>
      <c r="R27" s="3">
        <f t="shared" si="14"/>
        <v>0.15917062996701004</v>
      </c>
      <c r="S27" s="7">
        <f t="shared" si="15"/>
        <v>6.2825660752065984</v>
      </c>
    </row>
    <row r="28" spans="1:19" x14ac:dyDescent="0.3">
      <c r="A28" s="1">
        <v>10</v>
      </c>
      <c r="B28" s="5">
        <v>0.68055555555555547</v>
      </c>
      <c r="C28" s="1" t="s">
        <v>21</v>
      </c>
      <c r="D28" s="1">
        <v>6</v>
      </c>
      <c r="E28" s="1">
        <v>8</v>
      </c>
      <c r="F28" s="1" t="s">
        <v>42</v>
      </c>
      <c r="G28" s="1">
        <v>50.67</v>
      </c>
      <c r="H28" s="1">
        <f>1+COUNTIFS(A:A,A28,G:G,"&gt;"&amp;G28)</f>
        <v>3</v>
      </c>
      <c r="I28" s="2">
        <f>AVERAGEIF(A:A,A28,G:G)</f>
        <v>45.104444444444439</v>
      </c>
      <c r="J28" s="2">
        <f t="shared" si="8"/>
        <v>5.5655555555555623</v>
      </c>
      <c r="K28" s="2">
        <f t="shared" si="9"/>
        <v>95.565555555555562</v>
      </c>
      <c r="L28" s="2">
        <f t="shared" si="10"/>
        <v>309.18299960629849</v>
      </c>
      <c r="M28" s="2">
        <f>SUMIF(A:A,A28,L:L)</f>
        <v>2356.2939087105897</v>
      </c>
      <c r="N28" s="3">
        <f t="shared" si="11"/>
        <v>0.13121580396372942</v>
      </c>
      <c r="O28" s="6">
        <f t="shared" si="12"/>
        <v>7.6210332124049573</v>
      </c>
      <c r="P28" s="3">
        <f t="shared" si="13"/>
        <v>0.13121580396372942</v>
      </c>
      <c r="Q28" s="3">
        <f>IF(ISNUMBER(P28),SUMIF(A:A,A28,P:P),"")</f>
        <v>0.9217018830532735</v>
      </c>
      <c r="R28" s="3">
        <f t="shared" si="14"/>
        <v>0.14236252130575852</v>
      </c>
      <c r="S28" s="7">
        <f t="shared" si="15"/>
        <v>7.0243206626851888</v>
      </c>
    </row>
    <row r="29" spans="1:19" x14ac:dyDescent="0.3">
      <c r="A29" s="1">
        <v>10</v>
      </c>
      <c r="B29" s="5">
        <v>0.68055555555555547</v>
      </c>
      <c r="C29" s="1" t="s">
        <v>21</v>
      </c>
      <c r="D29" s="1">
        <v>6</v>
      </c>
      <c r="E29" s="1">
        <v>6</v>
      </c>
      <c r="F29" s="1" t="s">
        <v>40</v>
      </c>
      <c r="G29" s="1">
        <v>46.38</v>
      </c>
      <c r="H29" s="1">
        <f>1+COUNTIFS(A:A,A29,G:G,"&gt;"&amp;G29)</f>
        <v>4</v>
      </c>
      <c r="I29" s="2">
        <f>AVERAGEIF(A:A,A29,G:G)</f>
        <v>45.104444444444439</v>
      </c>
      <c r="J29" s="2">
        <f t="shared" si="8"/>
        <v>1.2755555555555631</v>
      </c>
      <c r="K29" s="2">
        <f t="shared" si="9"/>
        <v>91.27555555555557</v>
      </c>
      <c r="L29" s="2">
        <f t="shared" si="10"/>
        <v>239.0166783369479</v>
      </c>
      <c r="M29" s="2">
        <f>SUMIF(A:A,A29,L:L)</f>
        <v>2356.2939087105897</v>
      </c>
      <c r="N29" s="3">
        <f t="shared" si="11"/>
        <v>0.10143754879362334</v>
      </c>
      <c r="O29" s="6">
        <f t="shared" si="12"/>
        <v>9.8582823805661892</v>
      </c>
      <c r="P29" s="3">
        <f t="shared" si="13"/>
        <v>0.10143754879362334</v>
      </c>
      <c r="Q29" s="3">
        <f>IF(ISNUMBER(P29),SUMIF(A:A,A29,P:P),"")</f>
        <v>0.9217018830532735</v>
      </c>
      <c r="R29" s="3">
        <f t="shared" si="14"/>
        <v>0.11005461815657409</v>
      </c>
      <c r="S29" s="7">
        <f t="shared" si="15"/>
        <v>9.0863974338387656</v>
      </c>
    </row>
    <row r="30" spans="1:19" x14ac:dyDescent="0.3">
      <c r="A30" s="1">
        <v>10</v>
      </c>
      <c r="B30" s="5">
        <v>0.68055555555555547</v>
      </c>
      <c r="C30" s="1" t="s">
        <v>21</v>
      </c>
      <c r="D30" s="1">
        <v>6</v>
      </c>
      <c r="E30" s="1">
        <v>7</v>
      </c>
      <c r="F30" s="1" t="s">
        <v>41</v>
      </c>
      <c r="G30" s="1">
        <v>44.6</v>
      </c>
      <c r="H30" s="1">
        <f>1+COUNTIFS(A:A,A30,G:G,"&gt;"&amp;G30)</f>
        <v>5</v>
      </c>
      <c r="I30" s="2">
        <f>AVERAGEIF(A:A,A30,G:G)</f>
        <v>45.104444444444439</v>
      </c>
      <c r="J30" s="2">
        <f t="shared" si="8"/>
        <v>-0.50444444444443803</v>
      </c>
      <c r="K30" s="2">
        <f t="shared" si="9"/>
        <v>89.495555555555569</v>
      </c>
      <c r="L30" s="2">
        <f t="shared" si="10"/>
        <v>214.80557857850408</v>
      </c>
      <c r="M30" s="2">
        <f>SUMIF(A:A,A30,L:L)</f>
        <v>2356.2939087105897</v>
      </c>
      <c r="N30" s="3">
        <f t="shared" si="11"/>
        <v>9.1162472467643016E-2</v>
      </c>
      <c r="O30" s="6">
        <f t="shared" si="12"/>
        <v>10.969426047049541</v>
      </c>
      <c r="P30" s="3">
        <f t="shared" si="13"/>
        <v>9.1162472467643016E-2</v>
      </c>
      <c r="Q30" s="3">
        <f>IF(ISNUMBER(P30),SUMIF(A:A,A30,P:P),"")</f>
        <v>0.9217018830532735</v>
      </c>
      <c r="R30" s="3">
        <f t="shared" si="14"/>
        <v>9.8906679202665687E-2</v>
      </c>
      <c r="S30" s="7">
        <f t="shared" si="15"/>
        <v>10.11054064357919</v>
      </c>
    </row>
    <row r="31" spans="1:19" x14ac:dyDescent="0.3">
      <c r="A31" s="1">
        <v>10</v>
      </c>
      <c r="B31" s="5">
        <v>0.68055555555555547</v>
      </c>
      <c r="C31" s="1" t="s">
        <v>21</v>
      </c>
      <c r="D31" s="1">
        <v>6</v>
      </c>
      <c r="E31" s="1">
        <v>11</v>
      </c>
      <c r="F31" s="1" t="s">
        <v>45</v>
      </c>
      <c r="G31" s="1">
        <v>44.59</v>
      </c>
      <c r="H31" s="1">
        <f>1+COUNTIFS(A:A,A31,G:G,"&gt;"&amp;G31)</f>
        <v>6</v>
      </c>
      <c r="I31" s="2">
        <f>AVERAGEIF(A:A,A31,G:G)</f>
        <v>45.104444444444439</v>
      </c>
      <c r="J31" s="2">
        <f t="shared" si="8"/>
        <v>-0.51444444444443604</v>
      </c>
      <c r="K31" s="2">
        <f t="shared" si="9"/>
        <v>89.485555555555564</v>
      </c>
      <c r="L31" s="2">
        <f t="shared" si="10"/>
        <v>214.6767338886292</v>
      </c>
      <c r="M31" s="2">
        <f>SUMIF(A:A,A31,L:L)</f>
        <v>2356.2939087105897</v>
      </c>
      <c r="N31" s="3">
        <f t="shared" si="11"/>
        <v>9.1107791390126092E-2</v>
      </c>
      <c r="O31" s="6">
        <f t="shared" si="12"/>
        <v>10.976009677569422</v>
      </c>
      <c r="P31" s="3">
        <f t="shared" si="13"/>
        <v>9.1107791390126092E-2</v>
      </c>
      <c r="Q31" s="3">
        <f>IF(ISNUMBER(P31),SUMIF(A:A,A31,P:P),"")</f>
        <v>0.9217018830532735</v>
      </c>
      <c r="R31" s="3">
        <f t="shared" si="14"/>
        <v>9.8847352994786211E-2</v>
      </c>
      <c r="S31" s="7">
        <f t="shared" si="15"/>
        <v>10.11660878822669</v>
      </c>
    </row>
    <row r="32" spans="1:19" x14ac:dyDescent="0.3">
      <c r="A32" s="1">
        <v>10</v>
      </c>
      <c r="B32" s="5">
        <v>0.68055555555555547</v>
      </c>
      <c r="C32" s="1" t="s">
        <v>21</v>
      </c>
      <c r="D32" s="1">
        <v>6</v>
      </c>
      <c r="E32" s="1">
        <v>13</v>
      </c>
      <c r="F32" s="1" t="s">
        <v>46</v>
      </c>
      <c r="G32" s="1">
        <v>43.16</v>
      </c>
      <c r="H32" s="1">
        <f>1+COUNTIFS(A:A,A32,G:G,"&gt;"&amp;G32)</f>
        <v>7</v>
      </c>
      <c r="I32" s="2">
        <f>AVERAGEIF(A:A,A32,G:G)</f>
        <v>45.104444444444439</v>
      </c>
      <c r="J32" s="2">
        <f t="shared" si="8"/>
        <v>-1.9444444444444429</v>
      </c>
      <c r="K32" s="2">
        <f t="shared" si="9"/>
        <v>88.055555555555557</v>
      </c>
      <c r="L32" s="2">
        <f t="shared" si="10"/>
        <v>197.02553375989348</v>
      </c>
      <c r="M32" s="2">
        <f>SUMIF(A:A,A32,L:L)</f>
        <v>2356.2939087105897</v>
      </c>
      <c r="N32" s="3">
        <f t="shared" si="11"/>
        <v>8.361670546765948E-2</v>
      </c>
      <c r="O32" s="6">
        <f t="shared" si="12"/>
        <v>11.959332700410817</v>
      </c>
      <c r="P32" s="3">
        <f t="shared" si="13"/>
        <v>8.361670546765948E-2</v>
      </c>
      <c r="Q32" s="3">
        <f>IF(ISNUMBER(P32),SUMIF(A:A,A32,P:P),"")</f>
        <v>0.9217018830532735</v>
      </c>
      <c r="R32" s="3">
        <f t="shared" si="14"/>
        <v>9.0719903045729702E-2</v>
      </c>
      <c r="S32" s="7">
        <f t="shared" si="15"/>
        <v>11.022939470029241</v>
      </c>
    </row>
    <row r="33" spans="1:19" x14ac:dyDescent="0.3">
      <c r="A33" s="1">
        <v>10</v>
      </c>
      <c r="B33" s="5">
        <v>0.68055555555555547</v>
      </c>
      <c r="C33" s="1" t="s">
        <v>21</v>
      </c>
      <c r="D33" s="1">
        <v>6</v>
      </c>
      <c r="E33" s="1">
        <v>10</v>
      </c>
      <c r="F33" s="1" t="s">
        <v>44</v>
      </c>
      <c r="G33" s="1">
        <v>31.78</v>
      </c>
      <c r="H33" s="1">
        <f>1+COUNTIFS(A:A,A33,G:G,"&gt;"&amp;G33)</f>
        <v>8</v>
      </c>
      <c r="I33" s="2">
        <f>AVERAGEIF(A:A,A33,G:G)</f>
        <v>45.104444444444439</v>
      </c>
      <c r="J33" s="2">
        <f t="shared" si="8"/>
        <v>-13.324444444444438</v>
      </c>
      <c r="K33" s="2">
        <f t="shared" si="9"/>
        <v>76.675555555555562</v>
      </c>
      <c r="L33" s="2">
        <f t="shared" si="10"/>
        <v>99.537388095005696</v>
      </c>
      <c r="M33" s="2">
        <f>SUMIF(A:A,A33,L:L)</f>
        <v>2356.2939087105897</v>
      </c>
      <c r="N33" s="3">
        <f t="shared" si="11"/>
        <v>4.2243197135570627E-2</v>
      </c>
      <c r="O33" s="6">
        <f t="shared" si="12"/>
        <v>23.672450662072546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10</v>
      </c>
      <c r="B34" s="5">
        <v>0.68055555555555547</v>
      </c>
      <c r="C34" s="1" t="s">
        <v>21</v>
      </c>
      <c r="D34" s="1">
        <v>6</v>
      </c>
      <c r="E34" s="1">
        <v>9</v>
      </c>
      <c r="F34" s="1" t="s">
        <v>43</v>
      </c>
      <c r="G34" s="1">
        <v>29.14</v>
      </c>
      <c r="H34" s="1">
        <f>1+COUNTIFS(A:A,A34,G:G,"&gt;"&amp;G34)</f>
        <v>9</v>
      </c>
      <c r="I34" s="2">
        <f>AVERAGEIF(A:A,A34,G:G)</f>
        <v>45.104444444444439</v>
      </c>
      <c r="J34" s="2">
        <f t="shared" si="8"/>
        <v>-15.964444444444439</v>
      </c>
      <c r="K34" s="2">
        <f t="shared" si="9"/>
        <v>74.035555555555561</v>
      </c>
      <c r="L34" s="2">
        <f t="shared" si="10"/>
        <v>84.955987930075381</v>
      </c>
      <c r="M34" s="2">
        <f>SUMIF(A:A,A34,L:L)</f>
        <v>2356.2939087105897</v>
      </c>
      <c r="N34" s="3">
        <f t="shared" si="11"/>
        <v>3.605491981115589E-2</v>
      </c>
      <c r="O34" s="6">
        <f t="shared" si="12"/>
        <v>27.735465929134758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/>
      <c r="B35" s="5"/>
      <c r="C35" s="1"/>
      <c r="D35" s="1"/>
      <c r="E35" s="1"/>
      <c r="F35" s="1"/>
      <c r="G35" s="1"/>
      <c r="H35" s="1"/>
      <c r="I35" s="2"/>
      <c r="J35" s="2"/>
      <c r="K35" s="2"/>
      <c r="L35" s="2"/>
      <c r="M35" s="2"/>
      <c r="N35" s="3"/>
      <c r="O35" s="6"/>
      <c r="P35" s="3"/>
      <c r="Q35" s="3"/>
      <c r="R35" s="3"/>
      <c r="S35" s="7"/>
    </row>
    <row r="36" spans="1:19" x14ac:dyDescent="0.3">
      <c r="A36" s="1">
        <v>13</v>
      </c>
      <c r="B36" s="5">
        <v>0.70486111111111116</v>
      </c>
      <c r="C36" s="1" t="s">
        <v>21</v>
      </c>
      <c r="D36" s="1">
        <v>7</v>
      </c>
      <c r="E36" s="1">
        <v>4</v>
      </c>
      <c r="F36" s="1" t="s">
        <v>49</v>
      </c>
      <c r="G36" s="1">
        <v>63.49</v>
      </c>
      <c r="H36" s="1">
        <f>1+COUNTIFS(A:A,A36,G:G,"&gt;"&amp;G36)</f>
        <v>1</v>
      </c>
      <c r="I36" s="2">
        <f>AVERAGEIF(A:A,A36,G:G)</f>
        <v>50.207272727272724</v>
      </c>
      <c r="J36" s="2">
        <f t="shared" si="8"/>
        <v>13.282727272727278</v>
      </c>
      <c r="K36" s="2">
        <f t="shared" si="9"/>
        <v>103.28272727272727</v>
      </c>
      <c r="L36" s="2">
        <f t="shared" si="10"/>
        <v>491.25514497669803</v>
      </c>
      <c r="M36" s="2">
        <f>SUMIF(A:A,A36,L:L)</f>
        <v>2713.9260226259989</v>
      </c>
      <c r="N36" s="3">
        <f t="shared" si="11"/>
        <v>0.18101272506365476</v>
      </c>
      <c r="O36" s="6">
        <f t="shared" si="12"/>
        <v>5.5244734846588326</v>
      </c>
      <c r="P36" s="3">
        <f t="shared" si="13"/>
        <v>0.18101272506365476</v>
      </c>
      <c r="Q36" s="3">
        <f>IF(ISNUMBER(P36),SUMIF(A:A,A36,P:P),"")</f>
        <v>0.92001617323833362</v>
      </c>
      <c r="R36" s="3">
        <f t="shared" si="14"/>
        <v>0.19674950324678994</v>
      </c>
      <c r="S36" s="7">
        <f t="shared" si="15"/>
        <v>5.082604954512461</v>
      </c>
    </row>
    <row r="37" spans="1:19" x14ac:dyDescent="0.3">
      <c r="A37" s="1">
        <v>13</v>
      </c>
      <c r="B37" s="5">
        <v>0.70486111111111116</v>
      </c>
      <c r="C37" s="1" t="s">
        <v>21</v>
      </c>
      <c r="D37" s="1">
        <v>7</v>
      </c>
      <c r="E37" s="1">
        <v>8</v>
      </c>
      <c r="F37" s="1" t="s">
        <v>52</v>
      </c>
      <c r="G37" s="1">
        <v>58.01</v>
      </c>
      <c r="H37" s="1">
        <f>1+COUNTIFS(A:A,A37,G:G,"&gt;"&amp;G37)</f>
        <v>2</v>
      </c>
      <c r="I37" s="2">
        <f>AVERAGEIF(A:A,A37,G:G)</f>
        <v>50.207272727272724</v>
      </c>
      <c r="J37" s="2">
        <f t="shared" si="8"/>
        <v>7.8027272727272745</v>
      </c>
      <c r="K37" s="2">
        <f t="shared" si="9"/>
        <v>97.802727272727282</v>
      </c>
      <c r="L37" s="2">
        <f t="shared" si="10"/>
        <v>353.59904726149591</v>
      </c>
      <c r="M37" s="2">
        <f>SUMIF(A:A,A37,L:L)</f>
        <v>2713.9260226259989</v>
      </c>
      <c r="N37" s="3">
        <f t="shared" si="11"/>
        <v>0.130290599048589</v>
      </c>
      <c r="O37" s="6">
        <f t="shared" si="12"/>
        <v>7.675150834382702</v>
      </c>
      <c r="P37" s="3">
        <f t="shared" si="13"/>
        <v>0.130290599048589</v>
      </c>
      <c r="Q37" s="3">
        <f>IF(ISNUMBER(P37),SUMIF(A:A,A37,P:P),"")</f>
        <v>0.92001617323833362</v>
      </c>
      <c r="R37" s="3">
        <f t="shared" si="14"/>
        <v>0.14161772677319742</v>
      </c>
      <c r="S37" s="7">
        <f t="shared" si="15"/>
        <v>7.0612628996757776</v>
      </c>
    </row>
    <row r="38" spans="1:19" x14ac:dyDescent="0.3">
      <c r="A38" s="1">
        <v>13</v>
      </c>
      <c r="B38" s="5">
        <v>0.70486111111111116</v>
      </c>
      <c r="C38" s="1" t="s">
        <v>21</v>
      </c>
      <c r="D38" s="1">
        <v>7</v>
      </c>
      <c r="E38" s="1">
        <v>7</v>
      </c>
      <c r="F38" s="1" t="s">
        <v>51</v>
      </c>
      <c r="G38" s="1">
        <v>56.82</v>
      </c>
      <c r="H38" s="1">
        <f>1+COUNTIFS(A:A,A38,G:G,"&gt;"&amp;G38)</f>
        <v>3</v>
      </c>
      <c r="I38" s="2">
        <f>AVERAGEIF(A:A,A38,G:G)</f>
        <v>50.207272727272724</v>
      </c>
      <c r="J38" s="2">
        <f t="shared" si="8"/>
        <v>6.6127272727272768</v>
      </c>
      <c r="K38" s="2">
        <f t="shared" si="9"/>
        <v>96.612727272727284</v>
      </c>
      <c r="L38" s="2">
        <f t="shared" si="10"/>
        <v>329.23231834727039</v>
      </c>
      <c r="M38" s="2">
        <f>SUMIF(A:A,A38,L:L)</f>
        <v>2713.9260226259989</v>
      </c>
      <c r="N38" s="3">
        <f t="shared" si="11"/>
        <v>0.12131219333263354</v>
      </c>
      <c r="O38" s="6">
        <f t="shared" si="12"/>
        <v>8.2431944599174543</v>
      </c>
      <c r="P38" s="3">
        <f t="shared" si="13"/>
        <v>0.12131219333263354</v>
      </c>
      <c r="Q38" s="3">
        <f>IF(ISNUMBER(P38),SUMIF(A:A,A38,P:P),"")</f>
        <v>0.92001617323833362</v>
      </c>
      <c r="R38" s="3">
        <f t="shared" si="14"/>
        <v>0.13185876168418961</v>
      </c>
      <c r="S38" s="7">
        <f t="shared" si="15"/>
        <v>7.5838722222726895</v>
      </c>
    </row>
    <row r="39" spans="1:19" x14ac:dyDescent="0.3">
      <c r="A39" s="1">
        <v>13</v>
      </c>
      <c r="B39" s="5">
        <v>0.70486111111111116</v>
      </c>
      <c r="C39" s="1" t="s">
        <v>21</v>
      </c>
      <c r="D39" s="1">
        <v>7</v>
      </c>
      <c r="E39" s="1">
        <v>12</v>
      </c>
      <c r="F39" s="1" t="s">
        <v>54</v>
      </c>
      <c r="G39" s="1">
        <v>56.15</v>
      </c>
      <c r="H39" s="1">
        <f>1+COUNTIFS(A:A,A39,G:G,"&gt;"&amp;G39)</f>
        <v>4</v>
      </c>
      <c r="I39" s="2">
        <f>AVERAGEIF(A:A,A39,G:G)</f>
        <v>50.207272727272724</v>
      </c>
      <c r="J39" s="2">
        <f t="shared" si="8"/>
        <v>5.9427272727272751</v>
      </c>
      <c r="K39" s="2">
        <f t="shared" si="9"/>
        <v>95.942727272727268</v>
      </c>
      <c r="L39" s="2">
        <f t="shared" si="10"/>
        <v>316.25967623483047</v>
      </c>
      <c r="M39" s="2">
        <f>SUMIF(A:A,A39,L:L)</f>
        <v>2713.9260226259989</v>
      </c>
      <c r="N39" s="3">
        <f t="shared" si="11"/>
        <v>0.11653216543051424</v>
      </c>
      <c r="O39" s="6">
        <f t="shared" si="12"/>
        <v>8.581321700370184</v>
      </c>
      <c r="P39" s="3">
        <f t="shared" si="13"/>
        <v>0.11653216543051424</v>
      </c>
      <c r="Q39" s="3">
        <f>IF(ISNUMBER(P39),SUMIF(A:A,A39,P:P),"")</f>
        <v>0.92001617323833362</v>
      </c>
      <c r="R39" s="3">
        <f t="shared" si="14"/>
        <v>0.12666317051833625</v>
      </c>
      <c r="S39" s="7">
        <f t="shared" si="15"/>
        <v>7.894954752101647</v>
      </c>
    </row>
    <row r="40" spans="1:19" x14ac:dyDescent="0.3">
      <c r="A40" s="1">
        <v>13</v>
      </c>
      <c r="B40" s="5">
        <v>0.70486111111111116</v>
      </c>
      <c r="C40" s="1" t="s">
        <v>21</v>
      </c>
      <c r="D40" s="1">
        <v>7</v>
      </c>
      <c r="E40" s="1">
        <v>15</v>
      </c>
      <c r="F40" s="1" t="s">
        <v>57</v>
      </c>
      <c r="G40" s="1">
        <v>53.49</v>
      </c>
      <c r="H40" s="1">
        <f>1+COUNTIFS(A:A,A40,G:G,"&gt;"&amp;G40)</f>
        <v>5</v>
      </c>
      <c r="I40" s="2">
        <f>AVERAGEIF(A:A,A40,G:G)</f>
        <v>50.207272727272724</v>
      </c>
      <c r="J40" s="2">
        <f t="shared" si="8"/>
        <v>3.2827272727272785</v>
      </c>
      <c r="K40" s="2">
        <f t="shared" si="9"/>
        <v>93.282727272727271</v>
      </c>
      <c r="L40" s="2">
        <f t="shared" si="10"/>
        <v>269.6065398542699</v>
      </c>
      <c r="M40" s="2">
        <f>SUMIF(A:A,A40,L:L)</f>
        <v>2713.9260226259989</v>
      </c>
      <c r="N40" s="3">
        <f t="shared" si="11"/>
        <v>9.9341889796022584E-2</v>
      </c>
      <c r="O40" s="6">
        <f t="shared" si="12"/>
        <v>10.066246998655723</v>
      </c>
      <c r="P40" s="3">
        <f t="shared" si="13"/>
        <v>9.9341889796022584E-2</v>
      </c>
      <c r="Q40" s="3">
        <f>IF(ISNUMBER(P40),SUMIF(A:A,A40,P:P),"")</f>
        <v>0.92001617323833362</v>
      </c>
      <c r="R40" s="3">
        <f t="shared" si="14"/>
        <v>0.10797841677755778</v>
      </c>
      <c r="S40" s="7">
        <f t="shared" si="15"/>
        <v>9.2611100425750994</v>
      </c>
    </row>
    <row r="41" spans="1:19" x14ac:dyDescent="0.3">
      <c r="A41" s="1">
        <v>13</v>
      </c>
      <c r="B41" s="5">
        <v>0.70486111111111116</v>
      </c>
      <c r="C41" s="1" t="s">
        <v>21</v>
      </c>
      <c r="D41" s="1">
        <v>7</v>
      </c>
      <c r="E41" s="1">
        <v>9</v>
      </c>
      <c r="F41" s="1" t="s">
        <v>53</v>
      </c>
      <c r="G41" s="1">
        <v>49.68</v>
      </c>
      <c r="H41" s="1">
        <f>1+COUNTIFS(A:A,A41,G:G,"&gt;"&amp;G41)</f>
        <v>6</v>
      </c>
      <c r="I41" s="2">
        <f>AVERAGEIF(A:A,A41,G:G)</f>
        <v>50.207272727272724</v>
      </c>
      <c r="J41" s="2">
        <f t="shared" si="8"/>
        <v>-0.52727272727272378</v>
      </c>
      <c r="K41" s="2">
        <f t="shared" si="9"/>
        <v>89.472727272727269</v>
      </c>
      <c r="L41" s="2">
        <f t="shared" si="10"/>
        <v>214.51156143161475</v>
      </c>
      <c r="M41" s="2">
        <f>SUMIF(A:A,A41,L:L)</f>
        <v>2713.9260226259989</v>
      </c>
      <c r="N41" s="3">
        <f t="shared" si="11"/>
        <v>7.9041049624504145E-2</v>
      </c>
      <c r="O41" s="6">
        <f t="shared" si="12"/>
        <v>12.651653852658127</v>
      </c>
      <c r="P41" s="3">
        <f t="shared" si="13"/>
        <v>7.9041049624504145E-2</v>
      </c>
      <c r="Q41" s="3">
        <f>IF(ISNUMBER(P41),SUMIF(A:A,A41,P:P),"")</f>
        <v>0.92001617323833362</v>
      </c>
      <c r="R41" s="3">
        <f t="shared" si="14"/>
        <v>8.5912674063424607E-2</v>
      </c>
      <c r="S41" s="7">
        <f t="shared" si="15"/>
        <v>11.639726162658549</v>
      </c>
    </row>
    <row r="42" spans="1:19" x14ac:dyDescent="0.3">
      <c r="A42" s="1">
        <v>13</v>
      </c>
      <c r="B42" s="5">
        <v>0.70486111111111116</v>
      </c>
      <c r="C42" s="1" t="s">
        <v>21</v>
      </c>
      <c r="D42" s="1">
        <v>7</v>
      </c>
      <c r="E42" s="1">
        <v>13</v>
      </c>
      <c r="F42" s="1" t="s">
        <v>55</v>
      </c>
      <c r="G42" s="1">
        <v>48.13</v>
      </c>
      <c r="H42" s="1">
        <f>1+COUNTIFS(A:A,A42,G:G,"&gt;"&amp;G42)</f>
        <v>7</v>
      </c>
      <c r="I42" s="2">
        <f>AVERAGEIF(A:A,A42,G:G)</f>
        <v>50.207272727272724</v>
      </c>
      <c r="J42" s="2">
        <f t="shared" si="8"/>
        <v>-2.0772727272727209</v>
      </c>
      <c r="K42" s="2">
        <f t="shared" si="9"/>
        <v>87.922727272727286</v>
      </c>
      <c r="L42" s="2">
        <f t="shared" si="10"/>
        <v>195.4615405148638</v>
      </c>
      <c r="M42" s="2">
        <f>SUMIF(A:A,A42,L:L)</f>
        <v>2713.9260226259989</v>
      </c>
      <c r="N42" s="3">
        <f t="shared" si="11"/>
        <v>7.2021690674432939E-2</v>
      </c>
      <c r="O42" s="6">
        <f t="shared" si="12"/>
        <v>13.884705991149291</v>
      </c>
      <c r="P42" s="3">
        <f t="shared" si="13"/>
        <v>7.2021690674432939E-2</v>
      </c>
      <c r="Q42" s="3">
        <f>IF(ISNUMBER(P42),SUMIF(A:A,A42,P:P),"")</f>
        <v>0.92001617323833362</v>
      </c>
      <c r="R42" s="3">
        <f t="shared" si="14"/>
        <v>7.8283070199653387E-2</v>
      </c>
      <c r="S42" s="7">
        <f t="shared" si="15"/>
        <v>12.774154072516534</v>
      </c>
    </row>
    <row r="43" spans="1:19" x14ac:dyDescent="0.3">
      <c r="A43" s="1">
        <v>13</v>
      </c>
      <c r="B43" s="5">
        <v>0.70486111111111116</v>
      </c>
      <c r="C43" s="1" t="s">
        <v>21</v>
      </c>
      <c r="D43" s="1">
        <v>7</v>
      </c>
      <c r="E43" s="1">
        <v>3</v>
      </c>
      <c r="F43" s="1" t="s">
        <v>48</v>
      </c>
      <c r="G43" s="1">
        <v>45.29</v>
      </c>
      <c r="H43" s="1">
        <f>1+COUNTIFS(A:A,A43,G:G,"&gt;"&amp;G43)</f>
        <v>8</v>
      </c>
      <c r="I43" s="2">
        <f>AVERAGEIF(A:A,A43,G:G)</f>
        <v>50.207272727272724</v>
      </c>
      <c r="J43" s="2">
        <f t="shared" ref="J43:J56" si="16">G43-I43</f>
        <v>-4.9172727272727244</v>
      </c>
      <c r="K43" s="2">
        <f t="shared" ref="K43:K56" si="17">90+J43</f>
        <v>85.082727272727283</v>
      </c>
      <c r="L43" s="2">
        <f t="shared" ref="L43:L56" si="18">EXP(0.06*K43)</f>
        <v>164.83807631079034</v>
      </c>
      <c r="M43" s="2">
        <f>SUMIF(A:A,A43,L:L)</f>
        <v>2713.9260226259989</v>
      </c>
      <c r="N43" s="3">
        <f t="shared" ref="N43:N56" si="19">L43/M43</f>
        <v>6.0737866447550685E-2</v>
      </c>
      <c r="O43" s="6">
        <f t="shared" ref="O43:O56" si="20">1/N43</f>
        <v>16.464193730998694</v>
      </c>
      <c r="P43" s="3">
        <f t="shared" ref="P43:P56" si="21">IF(O43&gt;21,"",N43)</f>
        <v>6.0737866447550685E-2</v>
      </c>
      <c r="Q43" s="3">
        <f>IF(ISNUMBER(P43),SUMIF(A:A,A43,P:P),"")</f>
        <v>0.92001617323833362</v>
      </c>
      <c r="R43" s="3">
        <f t="shared" ref="R43:R56" si="22">IFERROR(P43*(1/Q43),"")</f>
        <v>6.601825947663674E-2</v>
      </c>
      <c r="S43" s="7">
        <f t="shared" ref="S43:S56" si="23">IFERROR(1/R43,"")</f>
        <v>15.147324511847982</v>
      </c>
    </row>
    <row r="44" spans="1:19" x14ac:dyDescent="0.3">
      <c r="A44" s="1">
        <v>13</v>
      </c>
      <c r="B44" s="5">
        <v>0.70486111111111116</v>
      </c>
      <c r="C44" s="1" t="s">
        <v>21</v>
      </c>
      <c r="D44" s="1">
        <v>7</v>
      </c>
      <c r="E44" s="1">
        <v>2</v>
      </c>
      <c r="F44" s="1" t="s">
        <v>47</v>
      </c>
      <c r="G44" s="1">
        <v>45.01</v>
      </c>
      <c r="H44" s="1">
        <f>1+COUNTIFS(A:A,A44,G:G,"&gt;"&amp;G44)</f>
        <v>9</v>
      </c>
      <c r="I44" s="2">
        <f>AVERAGEIF(A:A,A44,G:G)</f>
        <v>50.207272727272724</v>
      </c>
      <c r="J44" s="2">
        <f t="shared" si="16"/>
        <v>-5.1972727272727255</v>
      </c>
      <c r="K44" s="2">
        <f t="shared" si="17"/>
        <v>84.802727272727282</v>
      </c>
      <c r="L44" s="2">
        <f t="shared" si="18"/>
        <v>162.09192885646968</v>
      </c>
      <c r="M44" s="2">
        <f>SUMIF(A:A,A44,L:L)</f>
        <v>2713.9260226259989</v>
      </c>
      <c r="N44" s="3">
        <f t="shared" si="19"/>
        <v>5.972599382043188E-2</v>
      </c>
      <c r="O44" s="6">
        <f t="shared" si="20"/>
        <v>16.743128678721231</v>
      </c>
      <c r="P44" s="3">
        <f t="shared" si="21"/>
        <v>5.972599382043188E-2</v>
      </c>
      <c r="Q44" s="3">
        <f>IF(ISNUMBER(P44),SUMIF(A:A,A44,P:P),"")</f>
        <v>0.92001617323833362</v>
      </c>
      <c r="R44" s="3">
        <f t="shared" si="22"/>
        <v>6.4918417260214453E-2</v>
      </c>
      <c r="S44" s="7">
        <f t="shared" si="23"/>
        <v>15.403949175034102</v>
      </c>
    </row>
    <row r="45" spans="1:19" x14ac:dyDescent="0.3">
      <c r="A45" s="1">
        <v>13</v>
      </c>
      <c r="B45" s="5">
        <v>0.70486111111111116</v>
      </c>
      <c r="C45" s="1" t="s">
        <v>21</v>
      </c>
      <c r="D45" s="1">
        <v>7</v>
      </c>
      <c r="E45" s="1">
        <v>5</v>
      </c>
      <c r="F45" s="1" t="s">
        <v>50</v>
      </c>
      <c r="G45" s="1">
        <v>40.82</v>
      </c>
      <c r="H45" s="1">
        <f>1+COUNTIFS(A:A,A45,G:G,"&gt;"&amp;G45)</f>
        <v>10</v>
      </c>
      <c r="I45" s="2">
        <f>AVERAGEIF(A:A,A45,G:G)</f>
        <v>50.207272727272724</v>
      </c>
      <c r="J45" s="2">
        <f t="shared" si="16"/>
        <v>-9.3872727272727232</v>
      </c>
      <c r="K45" s="2">
        <f t="shared" si="17"/>
        <v>80.612727272727284</v>
      </c>
      <c r="L45" s="2">
        <f t="shared" si="18"/>
        <v>126.0607125282632</v>
      </c>
      <c r="M45" s="2">
        <f>SUMIF(A:A,A45,L:L)</f>
        <v>2713.9260226259989</v>
      </c>
      <c r="N45" s="3">
        <f t="shared" si="19"/>
        <v>4.6449575809102805E-2</v>
      </c>
      <c r="O45" s="6">
        <f t="shared" si="20"/>
        <v>21.528721900707396</v>
      </c>
      <c r="P45" s="3" t="str">
        <f t="shared" si="21"/>
        <v/>
      </c>
      <c r="Q45" s="3" t="str">
        <f>IF(ISNUMBER(P45),SUMIF(A:A,A45,P:P),"")</f>
        <v/>
      </c>
      <c r="R45" s="3" t="str">
        <f t="shared" si="22"/>
        <v/>
      </c>
      <c r="S45" s="7" t="str">
        <f t="shared" si="23"/>
        <v/>
      </c>
    </row>
    <row r="46" spans="1:19" x14ac:dyDescent="0.3">
      <c r="A46" s="1">
        <v>13</v>
      </c>
      <c r="B46" s="5">
        <v>0.70486111111111116</v>
      </c>
      <c r="C46" s="1" t="s">
        <v>21</v>
      </c>
      <c r="D46" s="1">
        <v>7</v>
      </c>
      <c r="E46" s="1">
        <v>14</v>
      </c>
      <c r="F46" s="1" t="s">
        <v>56</v>
      </c>
      <c r="G46" s="1">
        <v>35.39</v>
      </c>
      <c r="H46" s="1">
        <f>1+COUNTIFS(A:A,A46,G:G,"&gt;"&amp;G46)</f>
        <v>11</v>
      </c>
      <c r="I46" s="2">
        <f>AVERAGEIF(A:A,A46,G:G)</f>
        <v>50.207272727272724</v>
      </c>
      <c r="J46" s="2">
        <f t="shared" si="16"/>
        <v>-14.817272727272723</v>
      </c>
      <c r="K46" s="2">
        <f t="shared" si="17"/>
        <v>75.182727272727277</v>
      </c>
      <c r="L46" s="2">
        <f t="shared" si="18"/>
        <v>91.009476309432344</v>
      </c>
      <c r="M46" s="2">
        <f>SUMIF(A:A,A46,L:L)</f>
        <v>2713.9260226259989</v>
      </c>
      <c r="N46" s="3">
        <f t="shared" si="19"/>
        <v>3.3534250952563342E-2</v>
      </c>
      <c r="O46" s="6">
        <f t="shared" si="20"/>
        <v>29.820257545474128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/>
      <c r="B47" s="5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3"/>
      <c r="O47" s="6"/>
      <c r="P47" s="3"/>
      <c r="Q47" s="3"/>
      <c r="R47" s="3"/>
      <c r="S47" s="7"/>
    </row>
    <row r="48" spans="1:19" x14ac:dyDescent="0.3">
      <c r="A48" s="1">
        <v>16</v>
      </c>
      <c r="B48" s="5">
        <v>0.72916666666666663</v>
      </c>
      <c r="C48" s="1" t="s">
        <v>21</v>
      </c>
      <c r="D48" s="1">
        <v>8</v>
      </c>
      <c r="E48" s="1">
        <v>4</v>
      </c>
      <c r="F48" s="1" t="s">
        <v>19</v>
      </c>
      <c r="G48" s="1">
        <v>60.61</v>
      </c>
      <c r="H48" s="1">
        <f>1+COUNTIFS(A:A,A48,G:G,"&gt;"&amp;G48)</f>
        <v>1</v>
      </c>
      <c r="I48" s="2">
        <f>AVERAGEIF(A:A,A48,G:G)</f>
        <v>45.745555555555562</v>
      </c>
      <c r="J48" s="2">
        <f t="shared" si="16"/>
        <v>14.864444444444437</v>
      </c>
      <c r="K48" s="2">
        <f t="shared" si="17"/>
        <v>104.86444444444444</v>
      </c>
      <c r="L48" s="2">
        <f t="shared" si="18"/>
        <v>540.16068854192031</v>
      </c>
      <c r="M48" s="2">
        <f>SUMIF(A:A,A48,L:L)</f>
        <v>2286.5859421376294</v>
      </c>
      <c r="N48" s="3">
        <f t="shared" si="19"/>
        <v>0.23623021491899301</v>
      </c>
      <c r="O48" s="6">
        <f t="shared" si="20"/>
        <v>4.2331587445023295</v>
      </c>
      <c r="P48" s="3">
        <f t="shared" si="21"/>
        <v>0.23623021491899301</v>
      </c>
      <c r="Q48" s="3">
        <f>IF(ISNUMBER(P48),SUMIF(A:A,A48,P:P),"")</f>
        <v>0.96716789602273023</v>
      </c>
      <c r="R48" s="3">
        <f t="shared" si="22"/>
        <v>0.24424943785917516</v>
      </c>
      <c r="S48" s="7">
        <f t="shared" si="23"/>
        <v>4.0941752364505399</v>
      </c>
    </row>
    <row r="49" spans="1:19" x14ac:dyDescent="0.3">
      <c r="A49" s="1">
        <v>16</v>
      </c>
      <c r="B49" s="5">
        <v>0.72916666666666663</v>
      </c>
      <c r="C49" s="1" t="s">
        <v>21</v>
      </c>
      <c r="D49" s="1">
        <v>8</v>
      </c>
      <c r="E49" s="1">
        <v>15</v>
      </c>
      <c r="F49" s="1" t="s">
        <v>63</v>
      </c>
      <c r="G49" s="1">
        <v>52.14</v>
      </c>
      <c r="H49" s="1">
        <f>1+COUNTIFS(A:A,A49,G:G,"&gt;"&amp;G49)</f>
        <v>2</v>
      </c>
      <c r="I49" s="2">
        <f>AVERAGEIF(A:A,A49,G:G)</f>
        <v>45.745555555555562</v>
      </c>
      <c r="J49" s="2">
        <f t="shared" si="16"/>
        <v>6.3944444444444386</v>
      </c>
      <c r="K49" s="2">
        <f t="shared" si="17"/>
        <v>96.394444444444446</v>
      </c>
      <c r="L49" s="2">
        <f t="shared" si="18"/>
        <v>324.94848649245887</v>
      </c>
      <c r="M49" s="2">
        <f>SUMIF(A:A,A49,L:L)</f>
        <v>2286.5859421376294</v>
      </c>
      <c r="N49" s="3">
        <f t="shared" si="19"/>
        <v>0.14211076894344882</v>
      </c>
      <c r="O49" s="6">
        <f t="shared" si="20"/>
        <v>7.0367644017036977</v>
      </c>
      <c r="P49" s="3">
        <f t="shared" si="21"/>
        <v>0.14211076894344882</v>
      </c>
      <c r="Q49" s="3">
        <f>IF(ISNUMBER(P49),SUMIF(A:A,A49,P:P),"")</f>
        <v>0.96716789602273023</v>
      </c>
      <c r="R49" s="3">
        <f t="shared" si="22"/>
        <v>0.14693495258460168</v>
      </c>
      <c r="S49" s="7">
        <f t="shared" si="23"/>
        <v>6.8057326212034104</v>
      </c>
    </row>
    <row r="50" spans="1:19" x14ac:dyDescent="0.3">
      <c r="A50" s="1">
        <v>16</v>
      </c>
      <c r="B50" s="5">
        <v>0.72916666666666663</v>
      </c>
      <c r="C50" s="1" t="s">
        <v>21</v>
      </c>
      <c r="D50" s="1">
        <v>8</v>
      </c>
      <c r="E50" s="1">
        <v>12</v>
      </c>
      <c r="F50" s="1" t="s">
        <v>60</v>
      </c>
      <c r="G50" s="1">
        <v>51.2</v>
      </c>
      <c r="H50" s="1">
        <f>1+COUNTIFS(A:A,A50,G:G,"&gt;"&amp;G50)</f>
        <v>3</v>
      </c>
      <c r="I50" s="2">
        <f>AVERAGEIF(A:A,A50,G:G)</f>
        <v>45.745555555555562</v>
      </c>
      <c r="J50" s="2">
        <f t="shared" si="16"/>
        <v>5.4544444444444409</v>
      </c>
      <c r="K50" s="2">
        <f t="shared" si="17"/>
        <v>95.454444444444448</v>
      </c>
      <c r="L50" s="2">
        <f t="shared" si="18"/>
        <v>307.12863509936471</v>
      </c>
      <c r="M50" s="2">
        <f>SUMIF(A:A,A50,L:L)</f>
        <v>2286.5859421376294</v>
      </c>
      <c r="N50" s="3">
        <f t="shared" si="19"/>
        <v>0.13431755589831168</v>
      </c>
      <c r="O50" s="6">
        <f t="shared" si="20"/>
        <v>7.4450431539796176</v>
      </c>
      <c r="P50" s="3">
        <f t="shared" si="21"/>
        <v>0.13431755589831168</v>
      </c>
      <c r="Q50" s="3">
        <f>IF(ISNUMBER(P50),SUMIF(A:A,A50,P:P),"")</f>
        <v>0.96716789602273023</v>
      </c>
      <c r="R50" s="3">
        <f t="shared" si="22"/>
        <v>0.13887718611283908</v>
      </c>
      <c r="S50" s="7">
        <f t="shared" si="23"/>
        <v>7.2006067230328972</v>
      </c>
    </row>
    <row r="51" spans="1:19" x14ac:dyDescent="0.3">
      <c r="A51" s="1">
        <v>16</v>
      </c>
      <c r="B51" s="5">
        <v>0.72916666666666663</v>
      </c>
      <c r="C51" s="1" t="s">
        <v>21</v>
      </c>
      <c r="D51" s="1">
        <v>8</v>
      </c>
      <c r="E51" s="1">
        <v>13</v>
      </c>
      <c r="F51" s="1" t="s">
        <v>61</v>
      </c>
      <c r="G51" s="1">
        <v>49.5</v>
      </c>
      <c r="H51" s="1">
        <f>1+COUNTIFS(A:A,A51,G:G,"&gt;"&amp;G51)</f>
        <v>4</v>
      </c>
      <c r="I51" s="2">
        <f>AVERAGEIF(A:A,A51,G:G)</f>
        <v>45.745555555555562</v>
      </c>
      <c r="J51" s="2">
        <f t="shared" si="16"/>
        <v>3.754444444444438</v>
      </c>
      <c r="K51" s="2">
        <f t="shared" si="17"/>
        <v>93.754444444444431</v>
      </c>
      <c r="L51" s="2">
        <f t="shared" si="18"/>
        <v>277.34623365845306</v>
      </c>
      <c r="M51" s="2">
        <f>SUMIF(A:A,A51,L:L)</f>
        <v>2286.5859421376294</v>
      </c>
      <c r="N51" s="3">
        <f t="shared" si="19"/>
        <v>0.12129272228411156</v>
      </c>
      <c r="O51" s="6">
        <f t="shared" si="20"/>
        <v>8.2445177350182419</v>
      </c>
      <c r="P51" s="3">
        <f t="shared" si="21"/>
        <v>0.12129272228411156</v>
      </c>
      <c r="Q51" s="3">
        <f>IF(ISNUMBER(P51),SUMIF(A:A,A51,P:P),"")</f>
        <v>0.96716789602273023</v>
      </c>
      <c r="R51" s="3">
        <f t="shared" si="22"/>
        <v>0.12541020311251208</v>
      </c>
      <c r="S51" s="7">
        <f t="shared" si="23"/>
        <v>7.9738328714996776</v>
      </c>
    </row>
    <row r="52" spans="1:19" x14ac:dyDescent="0.3">
      <c r="A52" s="1">
        <v>16</v>
      </c>
      <c r="B52" s="5">
        <v>0.72916666666666663</v>
      </c>
      <c r="C52" s="1" t="s">
        <v>21</v>
      </c>
      <c r="D52" s="1">
        <v>8</v>
      </c>
      <c r="E52" s="1">
        <v>5</v>
      </c>
      <c r="F52" s="1" t="s">
        <v>59</v>
      </c>
      <c r="G52" s="1">
        <v>47.78</v>
      </c>
      <c r="H52" s="1">
        <f>1+COUNTIFS(A:A,A52,G:G,"&gt;"&amp;G52)</f>
        <v>5</v>
      </c>
      <c r="I52" s="2">
        <f>AVERAGEIF(A:A,A52,G:G)</f>
        <v>45.745555555555562</v>
      </c>
      <c r="J52" s="2">
        <f t="shared" si="16"/>
        <v>2.0344444444444392</v>
      </c>
      <c r="K52" s="2">
        <f t="shared" si="17"/>
        <v>92.034444444444432</v>
      </c>
      <c r="L52" s="2">
        <f t="shared" si="18"/>
        <v>250.15148307681912</v>
      </c>
      <c r="M52" s="2">
        <f>SUMIF(A:A,A52,L:L)</f>
        <v>2286.5859421376294</v>
      </c>
      <c r="N52" s="3">
        <f t="shared" si="19"/>
        <v>0.10939955436049056</v>
      </c>
      <c r="O52" s="6">
        <f t="shared" si="20"/>
        <v>9.1408050594504804</v>
      </c>
      <c r="P52" s="3">
        <f t="shared" si="21"/>
        <v>0.10939955436049056</v>
      </c>
      <c r="Q52" s="3">
        <f>IF(ISNUMBER(P52),SUMIF(A:A,A52,P:P),"")</f>
        <v>0.96716789602273023</v>
      </c>
      <c r="R52" s="3">
        <f t="shared" si="22"/>
        <v>0.11311330205476494</v>
      </c>
      <c r="S52" s="7">
        <f t="shared" si="23"/>
        <v>8.840693197302647</v>
      </c>
    </row>
    <row r="53" spans="1:19" x14ac:dyDescent="0.3">
      <c r="A53" s="1">
        <v>16</v>
      </c>
      <c r="B53" s="5">
        <v>0.72916666666666663</v>
      </c>
      <c r="C53" s="1" t="s">
        <v>21</v>
      </c>
      <c r="D53" s="1">
        <v>8</v>
      </c>
      <c r="E53" s="1">
        <v>16</v>
      </c>
      <c r="F53" s="1" t="s">
        <v>64</v>
      </c>
      <c r="G53" s="1">
        <v>45.64</v>
      </c>
      <c r="H53" s="1">
        <f>1+COUNTIFS(A:A,A53,G:G,"&gt;"&amp;G53)</f>
        <v>6</v>
      </c>
      <c r="I53" s="2">
        <f>AVERAGEIF(A:A,A53,G:G)</f>
        <v>45.745555555555562</v>
      </c>
      <c r="J53" s="2">
        <f t="shared" si="16"/>
        <v>-0.1055555555555614</v>
      </c>
      <c r="K53" s="2">
        <f t="shared" si="17"/>
        <v>89.894444444444446</v>
      </c>
      <c r="L53" s="2">
        <f t="shared" si="18"/>
        <v>220.00860663749316</v>
      </c>
      <c r="M53" s="2">
        <f>SUMIF(A:A,A53,L:L)</f>
        <v>2286.5859421376294</v>
      </c>
      <c r="N53" s="3">
        <f t="shared" si="19"/>
        <v>9.6217073053382243E-2</v>
      </c>
      <c r="O53" s="6">
        <f t="shared" si="20"/>
        <v>10.393165872393453</v>
      </c>
      <c r="P53" s="3">
        <f t="shared" si="21"/>
        <v>9.6217073053382243E-2</v>
      </c>
      <c r="Q53" s="3">
        <f>IF(ISNUMBER(P53),SUMIF(A:A,A53,P:P),"")</f>
        <v>0.96716789602273023</v>
      </c>
      <c r="R53" s="3">
        <f t="shared" si="22"/>
        <v>9.9483319751466376E-2</v>
      </c>
      <c r="S53" s="7">
        <f t="shared" si="23"/>
        <v>10.051936369818018</v>
      </c>
    </row>
    <row r="54" spans="1:19" x14ac:dyDescent="0.3">
      <c r="A54" s="1">
        <v>16</v>
      </c>
      <c r="B54" s="5">
        <v>0.72916666666666663</v>
      </c>
      <c r="C54" s="1" t="s">
        <v>21</v>
      </c>
      <c r="D54" s="1">
        <v>8</v>
      </c>
      <c r="E54" s="1">
        <v>2</v>
      </c>
      <c r="F54" s="1" t="s">
        <v>58</v>
      </c>
      <c r="G54" s="1">
        <v>41.35</v>
      </c>
      <c r="H54" s="1">
        <f>1+COUNTIFS(A:A,A54,G:G,"&gt;"&amp;G54)</f>
        <v>7</v>
      </c>
      <c r="I54" s="2">
        <f>AVERAGEIF(A:A,A54,G:G)</f>
        <v>45.745555555555562</v>
      </c>
      <c r="J54" s="2">
        <f t="shared" si="16"/>
        <v>-4.3955555555555605</v>
      </c>
      <c r="K54" s="2">
        <f t="shared" si="17"/>
        <v>85.604444444444439</v>
      </c>
      <c r="L54" s="2">
        <f t="shared" si="18"/>
        <v>170.07961767301035</v>
      </c>
      <c r="M54" s="2">
        <f>SUMIF(A:A,A54,L:L)</f>
        <v>2286.5859421376294</v>
      </c>
      <c r="N54" s="3">
        <f t="shared" si="19"/>
        <v>7.4381467382769934E-2</v>
      </c>
      <c r="O54" s="6">
        <f t="shared" si="20"/>
        <v>13.444209091143106</v>
      </c>
      <c r="P54" s="3">
        <f t="shared" si="21"/>
        <v>7.4381467382769934E-2</v>
      </c>
      <c r="Q54" s="3">
        <f>IF(ISNUMBER(P54),SUMIF(A:A,A54,P:P),"")</f>
        <v>0.96716789602273023</v>
      </c>
      <c r="R54" s="3">
        <f t="shared" si="22"/>
        <v>7.6906468554888668E-2</v>
      </c>
      <c r="S54" s="7">
        <f t="shared" si="23"/>
        <v>13.002807420370541</v>
      </c>
    </row>
    <row r="55" spans="1:19" x14ac:dyDescent="0.3">
      <c r="A55" s="1">
        <v>16</v>
      </c>
      <c r="B55" s="5">
        <v>0.72916666666666663</v>
      </c>
      <c r="C55" s="1" t="s">
        <v>21</v>
      </c>
      <c r="D55" s="1">
        <v>8</v>
      </c>
      <c r="E55" s="1">
        <v>7</v>
      </c>
      <c r="F55" s="1" t="s">
        <v>20</v>
      </c>
      <c r="G55" s="1">
        <v>35.770000000000003</v>
      </c>
      <c r="H55" s="1">
        <f>1+COUNTIFS(A:A,A55,G:G,"&gt;"&amp;G55)</f>
        <v>8</v>
      </c>
      <c r="I55" s="2">
        <f>AVERAGEIF(A:A,A55,G:G)</f>
        <v>45.745555555555562</v>
      </c>
      <c r="J55" s="2">
        <f t="shared" si="16"/>
        <v>-9.9755555555555588</v>
      </c>
      <c r="K55" s="2">
        <f t="shared" si="17"/>
        <v>80.024444444444441</v>
      </c>
      <c r="L55" s="2">
        <f t="shared" si="18"/>
        <v>121.68876355288386</v>
      </c>
      <c r="M55" s="2">
        <f>SUMIF(A:A,A55,L:L)</f>
        <v>2286.5859421376294</v>
      </c>
      <c r="N55" s="3">
        <f t="shared" si="19"/>
        <v>5.3218539181222435E-2</v>
      </c>
      <c r="O55" s="6">
        <f t="shared" si="20"/>
        <v>18.790444371175802</v>
      </c>
      <c r="P55" s="3">
        <f t="shared" si="21"/>
        <v>5.3218539181222435E-2</v>
      </c>
      <c r="Q55" s="3">
        <f>IF(ISNUMBER(P55),SUMIF(A:A,A55,P:P),"")</f>
        <v>0.96716789602273023</v>
      </c>
      <c r="R55" s="3">
        <f t="shared" si="22"/>
        <v>5.5025129969752125E-2</v>
      </c>
      <c r="S55" s="7">
        <f t="shared" si="23"/>
        <v>18.173514547802252</v>
      </c>
    </row>
    <row r="56" spans="1:19" x14ac:dyDescent="0.3">
      <c r="A56" s="1">
        <v>16</v>
      </c>
      <c r="B56" s="5">
        <v>0.72916666666666663</v>
      </c>
      <c r="C56" s="1" t="s">
        <v>21</v>
      </c>
      <c r="D56" s="1">
        <v>8</v>
      </c>
      <c r="E56" s="1">
        <v>14</v>
      </c>
      <c r="F56" s="1" t="s">
        <v>62</v>
      </c>
      <c r="G56" s="1">
        <v>27.72</v>
      </c>
      <c r="H56" s="1">
        <f>1+COUNTIFS(A:A,A56,G:G,"&gt;"&amp;G56)</f>
        <v>9</v>
      </c>
      <c r="I56" s="2">
        <f>AVERAGEIF(A:A,A56,G:G)</f>
        <v>45.745555555555562</v>
      </c>
      <c r="J56" s="2">
        <f t="shared" si="16"/>
        <v>-18.025555555555563</v>
      </c>
      <c r="K56" s="2">
        <f t="shared" si="17"/>
        <v>71.97444444444443</v>
      </c>
      <c r="L56" s="2">
        <f t="shared" si="18"/>
        <v>75.073427405225971</v>
      </c>
      <c r="M56" s="2">
        <f>SUMIF(A:A,A56,L:L)</f>
        <v>2286.5859421376294</v>
      </c>
      <c r="N56" s="3">
        <f t="shared" si="19"/>
        <v>3.2832103977269753E-2</v>
      </c>
      <c r="O56" s="6">
        <f t="shared" si="20"/>
        <v>30.457993209704675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</sheetData>
  <autoFilter ref="A7:S24" xr:uid="{00000000-0009-0000-0000-000000000000}"/>
  <sortState xmlns:xlrd2="http://schemas.microsoft.com/office/spreadsheetml/2017/richdata2" ref="A8:T56">
    <sortCondition ref="B8:B56"/>
    <sortCondition ref="H8:H5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9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13102022 - Kembla Grange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2022-10-12T22:01:11Z</cp:lastPrinted>
  <dcterms:created xsi:type="dcterms:W3CDTF">2016-03-11T05:58:01Z</dcterms:created>
  <dcterms:modified xsi:type="dcterms:W3CDTF">2022-10-12T22:03:20Z</dcterms:modified>
</cp:coreProperties>
</file>