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5BDFA17-D78F-497B-A282-4B3B4C5691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3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13072022 -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 s="1"/>
  <c r="K27" i="1" s="1"/>
  <c r="L27" i="1" s="1"/>
  <c r="H31" i="1"/>
  <c r="I31" i="1"/>
  <c r="J31" i="1" s="1"/>
  <c r="K31" i="1" s="1"/>
  <c r="L31" i="1" s="1"/>
  <c r="H28" i="1"/>
  <c r="I28" i="1"/>
  <c r="J28" i="1" s="1"/>
  <c r="K28" i="1" s="1"/>
  <c r="L28" i="1" s="1"/>
  <c r="H24" i="1"/>
  <c r="I24" i="1"/>
  <c r="J24" i="1" s="1"/>
  <c r="K24" i="1" s="1"/>
  <c r="L24" i="1" s="1"/>
  <c r="H26" i="1"/>
  <c r="I26" i="1"/>
  <c r="J26" i="1" s="1"/>
  <c r="K26" i="1" s="1"/>
  <c r="L26" i="1" s="1"/>
  <c r="H25" i="1"/>
  <c r="I25" i="1"/>
  <c r="J25" i="1" s="1"/>
  <c r="K25" i="1" s="1"/>
  <c r="L25" i="1" s="1"/>
  <c r="H29" i="1"/>
  <c r="I29" i="1"/>
  <c r="J29" i="1" s="1"/>
  <c r="K29" i="1" s="1"/>
  <c r="L29" i="1" s="1"/>
  <c r="H30" i="1"/>
  <c r="I30" i="1"/>
  <c r="J30" i="1" s="1"/>
  <c r="K30" i="1" s="1"/>
  <c r="L30" i="1" s="1"/>
  <c r="H33" i="1"/>
  <c r="I33" i="1"/>
  <c r="J33" i="1" s="1"/>
  <c r="K33" i="1" s="1"/>
  <c r="L33" i="1" s="1"/>
  <c r="H32" i="1"/>
  <c r="I32" i="1"/>
  <c r="J32" i="1" s="1"/>
  <c r="K32" i="1" s="1"/>
  <c r="L32" i="1" s="1"/>
  <c r="H34" i="1"/>
  <c r="I34" i="1"/>
  <c r="J34" i="1" s="1"/>
  <c r="K34" i="1" s="1"/>
  <c r="L34" i="1" s="1"/>
  <c r="H44" i="1"/>
  <c r="I44" i="1"/>
  <c r="J44" i="1" s="1"/>
  <c r="K44" i="1" s="1"/>
  <c r="L44" i="1" s="1"/>
  <c r="H36" i="1"/>
  <c r="I36" i="1"/>
  <c r="J36" i="1" s="1"/>
  <c r="K36" i="1" s="1"/>
  <c r="L36" i="1" s="1"/>
  <c r="H35" i="1"/>
  <c r="I35" i="1"/>
  <c r="J35" i="1" s="1"/>
  <c r="K35" i="1" s="1"/>
  <c r="L35" i="1" s="1"/>
  <c r="H41" i="1"/>
  <c r="I41" i="1"/>
  <c r="J41" i="1" s="1"/>
  <c r="K41" i="1" s="1"/>
  <c r="L41" i="1" s="1"/>
  <c r="H39" i="1"/>
  <c r="I39" i="1"/>
  <c r="J39" i="1" s="1"/>
  <c r="K39" i="1" s="1"/>
  <c r="L39" i="1" s="1"/>
  <c r="H38" i="1"/>
  <c r="I38" i="1"/>
  <c r="J38" i="1" s="1"/>
  <c r="K38" i="1" s="1"/>
  <c r="L38" i="1" s="1"/>
  <c r="H37" i="1"/>
  <c r="I37" i="1"/>
  <c r="J37" i="1" s="1"/>
  <c r="K37" i="1" s="1"/>
  <c r="L37" i="1" s="1"/>
  <c r="H45" i="1"/>
  <c r="I45" i="1"/>
  <c r="J45" i="1" s="1"/>
  <c r="K45" i="1" s="1"/>
  <c r="L45" i="1" s="1"/>
  <c r="H40" i="1"/>
  <c r="I40" i="1"/>
  <c r="J40" i="1" s="1"/>
  <c r="K40" i="1" s="1"/>
  <c r="L40" i="1" s="1"/>
  <c r="H42" i="1"/>
  <c r="I42" i="1"/>
  <c r="J42" i="1" s="1"/>
  <c r="K42" i="1" s="1"/>
  <c r="L42" i="1" s="1"/>
  <c r="H43" i="1"/>
  <c r="I43" i="1"/>
  <c r="J43" i="1" s="1"/>
  <c r="K43" i="1" s="1"/>
  <c r="L43" i="1" s="1"/>
  <c r="H46" i="1"/>
  <c r="I46" i="1"/>
  <c r="J46" i="1" s="1"/>
  <c r="K46" i="1" s="1"/>
  <c r="L46" i="1" s="1"/>
  <c r="H47" i="1"/>
  <c r="I47" i="1"/>
  <c r="J47" i="1" s="1"/>
  <c r="K47" i="1" s="1"/>
  <c r="L47" i="1" s="1"/>
  <c r="H57" i="1"/>
  <c r="I57" i="1"/>
  <c r="J57" i="1" s="1"/>
  <c r="K57" i="1" s="1"/>
  <c r="L57" i="1" s="1"/>
  <c r="H50" i="1"/>
  <c r="I50" i="1"/>
  <c r="J50" i="1" s="1"/>
  <c r="K50" i="1" s="1"/>
  <c r="L50" i="1" s="1"/>
  <c r="H58" i="1"/>
  <c r="I58" i="1"/>
  <c r="J58" i="1" s="1"/>
  <c r="K58" i="1" s="1"/>
  <c r="L58" i="1" s="1"/>
  <c r="H48" i="1"/>
  <c r="I48" i="1"/>
  <c r="J48" i="1" s="1"/>
  <c r="K48" i="1" s="1"/>
  <c r="L48" i="1" s="1"/>
  <c r="H49" i="1"/>
  <c r="I49" i="1"/>
  <c r="J49" i="1" s="1"/>
  <c r="K49" i="1" s="1"/>
  <c r="L49" i="1" s="1"/>
  <c r="H51" i="1"/>
  <c r="I51" i="1"/>
  <c r="J51" i="1" s="1"/>
  <c r="K51" i="1" s="1"/>
  <c r="L51" i="1" s="1"/>
  <c r="H54" i="1"/>
  <c r="I54" i="1"/>
  <c r="J54" i="1" s="1"/>
  <c r="K54" i="1" s="1"/>
  <c r="L54" i="1" s="1"/>
  <c r="H53" i="1"/>
  <c r="I53" i="1"/>
  <c r="J53" i="1" s="1"/>
  <c r="K53" i="1" s="1"/>
  <c r="L53" i="1" s="1"/>
  <c r="H56" i="1"/>
  <c r="I56" i="1"/>
  <c r="J56" i="1" s="1"/>
  <c r="K56" i="1" s="1"/>
  <c r="L56" i="1" s="1"/>
  <c r="H60" i="1"/>
  <c r="I60" i="1"/>
  <c r="J60" i="1" s="1"/>
  <c r="K60" i="1" s="1"/>
  <c r="L60" i="1" s="1"/>
  <c r="H52" i="1"/>
  <c r="I52" i="1"/>
  <c r="J52" i="1" s="1"/>
  <c r="K52" i="1" s="1"/>
  <c r="L52" i="1" s="1"/>
  <c r="H55" i="1"/>
  <c r="I55" i="1"/>
  <c r="J55" i="1" s="1"/>
  <c r="K55" i="1" s="1"/>
  <c r="L55" i="1" s="1"/>
  <c r="H59" i="1"/>
  <c r="I59" i="1"/>
  <c r="J59" i="1" s="1"/>
  <c r="K59" i="1" s="1"/>
  <c r="L59" i="1" s="1"/>
  <c r="H62" i="1"/>
  <c r="I62" i="1"/>
  <c r="J62" i="1" s="1"/>
  <c r="K62" i="1" s="1"/>
  <c r="L62" i="1" s="1"/>
  <c r="H61" i="1"/>
  <c r="I61" i="1"/>
  <c r="J61" i="1" s="1"/>
  <c r="K61" i="1" s="1"/>
  <c r="L61" i="1" s="1"/>
  <c r="H66" i="1"/>
  <c r="I66" i="1"/>
  <c r="J66" i="1" s="1"/>
  <c r="K66" i="1" s="1"/>
  <c r="L66" i="1" s="1"/>
  <c r="H64" i="1"/>
  <c r="I64" i="1"/>
  <c r="J64" i="1" s="1"/>
  <c r="K64" i="1" s="1"/>
  <c r="L64" i="1" s="1"/>
  <c r="H67" i="1"/>
  <c r="I67" i="1"/>
  <c r="J67" i="1" s="1"/>
  <c r="K67" i="1" s="1"/>
  <c r="L67" i="1" s="1"/>
  <c r="H63" i="1"/>
  <c r="I63" i="1"/>
  <c r="J63" i="1" s="1"/>
  <c r="K63" i="1" s="1"/>
  <c r="L63" i="1" s="1"/>
  <c r="H70" i="1"/>
  <c r="I70" i="1"/>
  <c r="J70" i="1" s="1"/>
  <c r="K70" i="1" s="1"/>
  <c r="L70" i="1" s="1"/>
  <c r="H68" i="1"/>
  <c r="I68" i="1"/>
  <c r="J68" i="1" s="1"/>
  <c r="K68" i="1" s="1"/>
  <c r="L68" i="1" s="1"/>
  <c r="H69" i="1"/>
  <c r="I69" i="1"/>
  <c r="J69" i="1" s="1"/>
  <c r="K69" i="1" s="1"/>
  <c r="L69" i="1" s="1"/>
  <c r="H65" i="1"/>
  <c r="I65" i="1"/>
  <c r="J65" i="1" s="1"/>
  <c r="K65" i="1" s="1"/>
  <c r="L65" i="1" s="1"/>
  <c r="H72" i="1"/>
  <c r="I72" i="1"/>
  <c r="J72" i="1" s="1"/>
  <c r="K72" i="1" s="1"/>
  <c r="L72" i="1" s="1"/>
  <c r="H71" i="1"/>
  <c r="I71" i="1"/>
  <c r="J71" i="1" s="1"/>
  <c r="K71" i="1" s="1"/>
  <c r="L71" i="1" s="1"/>
  <c r="H78" i="1"/>
  <c r="I78" i="1"/>
  <c r="J78" i="1" s="1"/>
  <c r="K78" i="1" s="1"/>
  <c r="L78" i="1" s="1"/>
  <c r="H73" i="1"/>
  <c r="I73" i="1"/>
  <c r="J73" i="1" s="1"/>
  <c r="K73" i="1" s="1"/>
  <c r="L73" i="1" s="1"/>
  <c r="H79" i="1"/>
  <c r="I79" i="1"/>
  <c r="J79" i="1" s="1"/>
  <c r="K79" i="1" s="1"/>
  <c r="L79" i="1" s="1"/>
  <c r="H75" i="1"/>
  <c r="I75" i="1"/>
  <c r="J75" i="1" s="1"/>
  <c r="K75" i="1" s="1"/>
  <c r="L75" i="1" s="1"/>
  <c r="H76" i="1"/>
  <c r="I76" i="1"/>
  <c r="J76" i="1" s="1"/>
  <c r="K76" i="1" s="1"/>
  <c r="L76" i="1" s="1"/>
  <c r="H82" i="1"/>
  <c r="I82" i="1"/>
  <c r="J82" i="1" s="1"/>
  <c r="K82" i="1" s="1"/>
  <c r="L82" i="1" s="1"/>
  <c r="H80" i="1"/>
  <c r="I80" i="1"/>
  <c r="J80" i="1" s="1"/>
  <c r="K80" i="1" s="1"/>
  <c r="L80" i="1" s="1"/>
  <c r="H83" i="1"/>
  <c r="I83" i="1"/>
  <c r="J83" i="1" s="1"/>
  <c r="K83" i="1" s="1"/>
  <c r="L83" i="1" s="1"/>
  <c r="H77" i="1"/>
  <c r="I77" i="1"/>
  <c r="J77" i="1" s="1"/>
  <c r="K77" i="1" s="1"/>
  <c r="L77" i="1" s="1"/>
  <c r="H74" i="1"/>
  <c r="I74" i="1"/>
  <c r="J74" i="1" s="1"/>
  <c r="K74" i="1" s="1"/>
  <c r="L74" i="1" s="1"/>
  <c r="H81" i="1"/>
  <c r="I81" i="1"/>
  <c r="J81" i="1" s="1"/>
  <c r="K81" i="1" s="1"/>
  <c r="L81" i="1" s="1"/>
  <c r="H84" i="1"/>
  <c r="I84" i="1"/>
  <c r="J84" i="1" s="1"/>
  <c r="K84" i="1" s="1"/>
  <c r="L84" i="1" s="1"/>
  <c r="H85" i="1"/>
  <c r="I85" i="1"/>
  <c r="J85" i="1" s="1"/>
  <c r="K85" i="1" s="1"/>
  <c r="L85" i="1" s="1"/>
  <c r="H17" i="1"/>
  <c r="I17" i="1"/>
  <c r="J17" i="1" s="1"/>
  <c r="K17" i="1" s="1"/>
  <c r="L17" i="1" s="1"/>
  <c r="H16" i="1"/>
  <c r="I16" i="1"/>
  <c r="J16" i="1" s="1"/>
  <c r="K16" i="1" s="1"/>
  <c r="L16" i="1" s="1"/>
  <c r="H15" i="1"/>
  <c r="I15" i="1"/>
  <c r="J15" i="1" s="1"/>
  <c r="K15" i="1" s="1"/>
  <c r="L15" i="1" s="1"/>
  <c r="H18" i="1"/>
  <c r="I18" i="1"/>
  <c r="J18" i="1" s="1"/>
  <c r="K18" i="1" s="1"/>
  <c r="L18" i="1" s="1"/>
  <c r="H20" i="1"/>
  <c r="I20" i="1"/>
  <c r="J20" i="1" s="1"/>
  <c r="K20" i="1" s="1"/>
  <c r="L20" i="1" s="1"/>
  <c r="H19" i="1"/>
  <c r="I19" i="1"/>
  <c r="J19" i="1" s="1"/>
  <c r="K19" i="1" s="1"/>
  <c r="L19" i="1" s="1"/>
  <c r="H22" i="1"/>
  <c r="I22" i="1"/>
  <c r="J22" i="1" s="1"/>
  <c r="K22" i="1" s="1"/>
  <c r="L22" i="1" s="1"/>
  <c r="H21" i="1"/>
  <c r="I21" i="1"/>
  <c r="J21" i="1" s="1"/>
  <c r="K21" i="1" s="1"/>
  <c r="L21" i="1" s="1"/>
  <c r="H23" i="1"/>
  <c r="I23" i="1"/>
  <c r="J23" i="1" s="1"/>
  <c r="K23" i="1" s="1"/>
  <c r="L23" i="1" s="1"/>
  <c r="H9" i="1"/>
  <c r="I9" i="1"/>
  <c r="J9" i="1" s="1"/>
  <c r="K9" i="1" s="1"/>
  <c r="L9" i="1" s="1"/>
  <c r="H8" i="1"/>
  <c r="I8" i="1"/>
  <c r="J8" i="1" s="1"/>
  <c r="K8" i="1" s="1"/>
  <c r="L8" i="1" s="1"/>
  <c r="H12" i="1"/>
  <c r="I12" i="1"/>
  <c r="J12" i="1" s="1"/>
  <c r="K12" i="1" s="1"/>
  <c r="L12" i="1" s="1"/>
  <c r="H13" i="1"/>
  <c r="I13" i="1"/>
  <c r="J13" i="1" s="1"/>
  <c r="K13" i="1" s="1"/>
  <c r="L13" i="1" s="1"/>
  <c r="H14" i="1"/>
  <c r="I14" i="1"/>
  <c r="J14" i="1" s="1"/>
  <c r="K14" i="1" s="1"/>
  <c r="L14" i="1" s="1"/>
  <c r="H10" i="1"/>
  <c r="I10" i="1"/>
  <c r="J10" i="1" s="1"/>
  <c r="K10" i="1" s="1"/>
  <c r="L10" i="1" s="1"/>
  <c r="H11" i="1"/>
  <c r="I11" i="1"/>
  <c r="J11" i="1" s="1"/>
  <c r="K11" i="1" s="1"/>
  <c r="L11" i="1" s="1"/>
  <c r="M65" i="1" l="1"/>
  <c r="N65" i="1" s="1"/>
  <c r="O65" i="1" s="1"/>
  <c r="P65" i="1" s="1"/>
  <c r="M67" i="1"/>
  <c r="N67" i="1" s="1"/>
  <c r="O67" i="1" s="1"/>
  <c r="P67" i="1" s="1"/>
  <c r="M80" i="1"/>
  <c r="M74" i="1"/>
  <c r="N74" i="1" s="1"/>
  <c r="O74" i="1" s="1"/>
  <c r="P74" i="1" s="1"/>
  <c r="M85" i="1"/>
  <c r="N85" i="1" s="1"/>
  <c r="O85" i="1" s="1"/>
  <c r="P85" i="1" s="1"/>
  <c r="M81" i="1"/>
  <c r="N81" i="1" s="1"/>
  <c r="O81" i="1" s="1"/>
  <c r="P81" i="1" s="1"/>
  <c r="M83" i="1"/>
  <c r="N83" i="1" s="1"/>
  <c r="O83" i="1" s="1"/>
  <c r="P83" i="1" s="1"/>
  <c r="M79" i="1"/>
  <c r="N79" i="1" s="1"/>
  <c r="O79" i="1" s="1"/>
  <c r="P79" i="1" s="1"/>
  <c r="M82" i="1"/>
  <c r="N82" i="1" s="1"/>
  <c r="O82" i="1" s="1"/>
  <c r="P82" i="1" s="1"/>
  <c r="M77" i="1"/>
  <c r="N77" i="1" s="1"/>
  <c r="O77" i="1" s="1"/>
  <c r="P77" i="1" s="1"/>
  <c r="M84" i="1"/>
  <c r="N84" i="1" s="1"/>
  <c r="O84" i="1" s="1"/>
  <c r="P84" i="1" s="1"/>
  <c r="M69" i="1"/>
  <c r="N69" i="1" s="1"/>
  <c r="O69" i="1" s="1"/>
  <c r="P69" i="1" s="1"/>
  <c r="M71" i="1"/>
  <c r="N71" i="1" s="1"/>
  <c r="O71" i="1" s="1"/>
  <c r="P71" i="1" s="1"/>
  <c r="M58" i="1"/>
  <c r="N58" i="1" s="1"/>
  <c r="O58" i="1" s="1"/>
  <c r="P58" i="1" s="1"/>
  <c r="M76" i="1"/>
  <c r="N76" i="1" s="1"/>
  <c r="O76" i="1" s="1"/>
  <c r="P76" i="1" s="1"/>
  <c r="M73" i="1"/>
  <c r="N73" i="1" s="1"/>
  <c r="O73" i="1" s="1"/>
  <c r="P73" i="1" s="1"/>
  <c r="M61" i="1"/>
  <c r="N61" i="1" s="1"/>
  <c r="O61" i="1" s="1"/>
  <c r="P61" i="1" s="1"/>
  <c r="M72" i="1"/>
  <c r="N72" i="1" s="1"/>
  <c r="O72" i="1" s="1"/>
  <c r="P72" i="1" s="1"/>
  <c r="M59" i="1"/>
  <c r="N59" i="1" s="1"/>
  <c r="O59" i="1" s="1"/>
  <c r="P59" i="1" s="1"/>
  <c r="M62" i="1"/>
  <c r="N62" i="1" s="1"/>
  <c r="O62" i="1" s="1"/>
  <c r="P62" i="1" s="1"/>
  <c r="M51" i="1"/>
  <c r="N51" i="1" s="1"/>
  <c r="O51" i="1" s="1"/>
  <c r="P51" i="1" s="1"/>
  <c r="M56" i="1"/>
  <c r="N56" i="1" s="1"/>
  <c r="O56" i="1" s="1"/>
  <c r="P56" i="1" s="1"/>
  <c r="M50" i="1"/>
  <c r="N50" i="1" s="1"/>
  <c r="O50" i="1" s="1"/>
  <c r="P50" i="1" s="1"/>
  <c r="M55" i="1"/>
  <c r="N55" i="1" s="1"/>
  <c r="O55" i="1" s="1"/>
  <c r="P55" i="1" s="1"/>
  <c r="M49" i="1"/>
  <c r="N49" i="1" s="1"/>
  <c r="O49" i="1" s="1"/>
  <c r="P49" i="1" s="1"/>
  <c r="M53" i="1"/>
  <c r="N53" i="1" s="1"/>
  <c r="O53" i="1" s="1"/>
  <c r="P53" i="1" s="1"/>
  <c r="M48" i="1"/>
  <c r="N48" i="1" s="1"/>
  <c r="O48" i="1" s="1"/>
  <c r="P48" i="1" s="1"/>
  <c r="M57" i="1"/>
  <c r="N57" i="1" s="1"/>
  <c r="O57" i="1" s="1"/>
  <c r="P57" i="1" s="1"/>
  <c r="M52" i="1"/>
  <c r="N52" i="1" s="1"/>
  <c r="O52" i="1" s="1"/>
  <c r="P52" i="1" s="1"/>
  <c r="M54" i="1"/>
  <c r="N54" i="1" s="1"/>
  <c r="O54" i="1" s="1"/>
  <c r="P54" i="1" s="1"/>
  <c r="M60" i="1"/>
  <c r="N60" i="1" s="1"/>
  <c r="O60" i="1" s="1"/>
  <c r="P60" i="1" s="1"/>
  <c r="M75" i="1"/>
  <c r="N75" i="1" s="1"/>
  <c r="O75" i="1" s="1"/>
  <c r="P75" i="1" s="1"/>
  <c r="M78" i="1"/>
  <c r="N78" i="1" s="1"/>
  <c r="O78" i="1" s="1"/>
  <c r="P78" i="1" s="1"/>
  <c r="M63" i="1"/>
  <c r="N63" i="1" s="1"/>
  <c r="O63" i="1" s="1"/>
  <c r="P63" i="1" s="1"/>
  <c r="M64" i="1"/>
  <c r="N64" i="1" s="1"/>
  <c r="O64" i="1" s="1"/>
  <c r="P64" i="1" s="1"/>
  <c r="M68" i="1"/>
  <c r="N68" i="1" s="1"/>
  <c r="O68" i="1" s="1"/>
  <c r="P68" i="1" s="1"/>
  <c r="M66" i="1"/>
  <c r="N66" i="1" s="1"/>
  <c r="O66" i="1" s="1"/>
  <c r="P66" i="1" s="1"/>
  <c r="M70" i="1"/>
  <c r="N70" i="1" s="1"/>
  <c r="O70" i="1" s="1"/>
  <c r="P70" i="1" s="1"/>
  <c r="M37" i="1"/>
  <c r="N37" i="1" s="1"/>
  <c r="O37" i="1" s="1"/>
  <c r="P37" i="1" s="1"/>
  <c r="M46" i="1"/>
  <c r="N46" i="1" s="1"/>
  <c r="O46" i="1" s="1"/>
  <c r="P46" i="1" s="1"/>
  <c r="M36" i="1"/>
  <c r="N36" i="1" s="1"/>
  <c r="O36" i="1" s="1"/>
  <c r="P36" i="1" s="1"/>
  <c r="M41" i="1"/>
  <c r="N41" i="1" s="1"/>
  <c r="O41" i="1" s="1"/>
  <c r="P41" i="1" s="1"/>
  <c r="M40" i="1"/>
  <c r="N40" i="1" s="1"/>
  <c r="O40" i="1" s="1"/>
  <c r="P40" i="1" s="1"/>
  <c r="M38" i="1"/>
  <c r="N38" i="1" s="1"/>
  <c r="O38" i="1" s="1"/>
  <c r="P38" i="1" s="1"/>
  <c r="M43" i="1"/>
  <c r="N43" i="1" s="1"/>
  <c r="O43" i="1" s="1"/>
  <c r="P43" i="1" s="1"/>
  <c r="M44" i="1"/>
  <c r="N44" i="1" s="1"/>
  <c r="O44" i="1" s="1"/>
  <c r="P44" i="1" s="1"/>
  <c r="M45" i="1"/>
  <c r="N45" i="1" s="1"/>
  <c r="O45" i="1" s="1"/>
  <c r="P45" i="1" s="1"/>
  <c r="M47" i="1"/>
  <c r="N47" i="1" s="1"/>
  <c r="O47" i="1" s="1"/>
  <c r="P47" i="1" s="1"/>
  <c r="M35" i="1"/>
  <c r="N35" i="1" s="1"/>
  <c r="O35" i="1" s="1"/>
  <c r="P35" i="1" s="1"/>
  <c r="M39" i="1"/>
  <c r="N39" i="1" s="1"/>
  <c r="O39" i="1" s="1"/>
  <c r="P39" i="1" s="1"/>
  <c r="M42" i="1"/>
  <c r="N42" i="1" s="1"/>
  <c r="O42" i="1" s="1"/>
  <c r="P42" i="1" s="1"/>
  <c r="N80" i="1"/>
  <c r="O80" i="1" s="1"/>
  <c r="P80" i="1" s="1"/>
  <c r="M34" i="1"/>
  <c r="N34" i="1" s="1"/>
  <c r="O34" i="1" s="1"/>
  <c r="P34" i="1" s="1"/>
  <c r="M29" i="1"/>
  <c r="N29" i="1" s="1"/>
  <c r="O29" i="1" s="1"/>
  <c r="P29" i="1" s="1"/>
  <c r="M27" i="1"/>
  <c r="N27" i="1" s="1"/>
  <c r="O27" i="1" s="1"/>
  <c r="P27" i="1" s="1"/>
  <c r="M30" i="1"/>
  <c r="N30" i="1" s="1"/>
  <c r="O30" i="1" s="1"/>
  <c r="P30" i="1" s="1"/>
  <c r="M32" i="1"/>
  <c r="N32" i="1" s="1"/>
  <c r="O32" i="1" s="1"/>
  <c r="P32" i="1" s="1"/>
  <c r="M28" i="1"/>
  <c r="N28" i="1" s="1"/>
  <c r="O28" i="1" s="1"/>
  <c r="P28" i="1" s="1"/>
  <c r="M33" i="1"/>
  <c r="N33" i="1" s="1"/>
  <c r="O33" i="1" s="1"/>
  <c r="P33" i="1" s="1"/>
  <c r="M31" i="1"/>
  <c r="N31" i="1" s="1"/>
  <c r="O31" i="1" s="1"/>
  <c r="P31" i="1" s="1"/>
  <c r="M26" i="1"/>
  <c r="N26" i="1" s="1"/>
  <c r="O26" i="1" s="1"/>
  <c r="P26" i="1" s="1"/>
  <c r="M24" i="1"/>
  <c r="N24" i="1" s="1"/>
  <c r="O24" i="1" s="1"/>
  <c r="P24" i="1" s="1"/>
  <c r="M25" i="1"/>
  <c r="N25" i="1" s="1"/>
  <c r="O25" i="1" s="1"/>
  <c r="P25" i="1" s="1"/>
  <c r="M16" i="1"/>
  <c r="N16" i="1" s="1"/>
  <c r="O16" i="1" s="1"/>
  <c r="P16" i="1" s="1"/>
  <c r="M17" i="1"/>
  <c r="N17" i="1" s="1"/>
  <c r="O17" i="1" s="1"/>
  <c r="P17" i="1" s="1"/>
  <c r="M22" i="1"/>
  <c r="N22" i="1" s="1"/>
  <c r="O22" i="1" s="1"/>
  <c r="P22" i="1" s="1"/>
  <c r="M18" i="1"/>
  <c r="N18" i="1" s="1"/>
  <c r="O18" i="1" s="1"/>
  <c r="P18" i="1" s="1"/>
  <c r="M23" i="1"/>
  <c r="N23" i="1" s="1"/>
  <c r="O23" i="1" s="1"/>
  <c r="P23" i="1" s="1"/>
  <c r="M19" i="1"/>
  <c r="N19" i="1" s="1"/>
  <c r="O19" i="1" s="1"/>
  <c r="P19" i="1" s="1"/>
  <c r="M15" i="1"/>
  <c r="N15" i="1" s="1"/>
  <c r="O15" i="1" s="1"/>
  <c r="P15" i="1" s="1"/>
  <c r="M21" i="1"/>
  <c r="N21" i="1" s="1"/>
  <c r="O21" i="1" s="1"/>
  <c r="P21" i="1" s="1"/>
  <c r="M20" i="1"/>
  <c r="N20" i="1" s="1"/>
  <c r="O20" i="1" s="1"/>
  <c r="P20" i="1" s="1"/>
  <c r="M9" i="1"/>
  <c r="N9" i="1" s="1"/>
  <c r="O9" i="1" s="1"/>
  <c r="P9" i="1" s="1"/>
  <c r="M11" i="1"/>
  <c r="N11" i="1" s="1"/>
  <c r="O11" i="1" s="1"/>
  <c r="P11" i="1" s="1"/>
  <c r="M8" i="1"/>
  <c r="N8" i="1" s="1"/>
  <c r="O8" i="1" s="1"/>
  <c r="P8" i="1" s="1"/>
  <c r="M14" i="1"/>
  <c r="N14" i="1" s="1"/>
  <c r="O14" i="1" s="1"/>
  <c r="P14" i="1" s="1"/>
  <c r="M13" i="1"/>
  <c r="N13" i="1" s="1"/>
  <c r="O13" i="1" s="1"/>
  <c r="P13" i="1" s="1"/>
  <c r="M12" i="1"/>
  <c r="N12" i="1" s="1"/>
  <c r="O12" i="1" s="1"/>
  <c r="P12" i="1" s="1"/>
  <c r="M10" i="1"/>
  <c r="N10" i="1" s="1"/>
  <c r="O10" i="1" s="1"/>
  <c r="P10" i="1" s="1"/>
  <c r="Q32" i="1" l="1"/>
  <c r="R32" i="1" s="1"/>
  <c r="S32" i="1" s="1"/>
  <c r="Q36" i="1"/>
  <c r="R36" i="1" s="1"/>
  <c r="S36" i="1" s="1"/>
  <c r="Q29" i="1"/>
  <c r="R29" i="1" s="1"/>
  <c r="S29" i="1" s="1"/>
  <c r="Q52" i="1"/>
  <c r="R52" i="1" s="1"/>
  <c r="S52" i="1" s="1"/>
  <c r="Q71" i="1"/>
  <c r="R71" i="1" s="1"/>
  <c r="S71" i="1" s="1"/>
  <c r="Q70" i="1"/>
  <c r="R70" i="1" s="1"/>
  <c r="S70" i="1" s="1"/>
  <c r="Q57" i="1"/>
  <c r="R57" i="1" s="1"/>
  <c r="S57" i="1" s="1"/>
  <c r="Q69" i="1"/>
  <c r="R69" i="1" s="1"/>
  <c r="S69" i="1" s="1"/>
  <c r="Q60" i="1"/>
  <c r="R60" i="1" s="1"/>
  <c r="S60" i="1" s="1"/>
  <c r="Q34" i="1"/>
  <c r="R34" i="1" s="1"/>
  <c r="S34" i="1" s="1"/>
  <c r="Q66" i="1"/>
  <c r="R66" i="1" s="1"/>
  <c r="S66" i="1" s="1"/>
  <c r="Q48" i="1"/>
  <c r="R48" i="1" s="1"/>
  <c r="S48" i="1" s="1"/>
  <c r="Q31" i="1"/>
  <c r="R31" i="1" s="1"/>
  <c r="S31" i="1" s="1"/>
  <c r="Q42" i="1"/>
  <c r="R42" i="1" s="1"/>
  <c r="S42" i="1" s="1"/>
  <c r="Q68" i="1"/>
  <c r="R68" i="1" s="1"/>
  <c r="S68" i="1" s="1"/>
  <c r="Q53" i="1"/>
  <c r="R53" i="1" s="1"/>
  <c r="S53" i="1" s="1"/>
  <c r="Q33" i="1"/>
  <c r="R33" i="1" s="1"/>
  <c r="S33" i="1" s="1"/>
  <c r="Q39" i="1"/>
  <c r="R39" i="1" s="1"/>
  <c r="S39" i="1" s="1"/>
  <c r="Q64" i="1"/>
  <c r="R64" i="1" s="1"/>
  <c r="S64" i="1" s="1"/>
  <c r="Q49" i="1"/>
  <c r="R49" i="1" s="1"/>
  <c r="S49" i="1" s="1"/>
  <c r="Q84" i="1"/>
  <c r="R84" i="1" s="1"/>
  <c r="S84" i="1" s="1"/>
  <c r="Q46" i="1"/>
  <c r="R46" i="1" s="1"/>
  <c r="S46" i="1" s="1"/>
  <c r="Q35" i="1"/>
  <c r="R35" i="1" s="1"/>
  <c r="S35" i="1" s="1"/>
  <c r="Q55" i="1"/>
  <c r="R55" i="1" s="1"/>
  <c r="S55" i="1" s="1"/>
  <c r="Q77" i="1"/>
  <c r="R77" i="1" s="1"/>
  <c r="S77" i="1" s="1"/>
  <c r="Q50" i="1"/>
  <c r="R50" i="1" s="1"/>
  <c r="S50" i="1" s="1"/>
  <c r="Q82" i="1"/>
  <c r="R82" i="1" s="1"/>
  <c r="S82" i="1" s="1"/>
  <c r="Q26" i="1"/>
  <c r="R26" i="1" s="1"/>
  <c r="S26" i="1" s="1"/>
  <c r="Q45" i="1"/>
  <c r="R45" i="1" s="1"/>
  <c r="S45" i="1" s="1"/>
  <c r="Q56" i="1"/>
  <c r="R56" i="1" s="1"/>
  <c r="S56" i="1" s="1"/>
  <c r="Q30" i="1"/>
  <c r="R30" i="1" s="1"/>
  <c r="S30" i="1" s="1"/>
  <c r="Q37" i="1"/>
  <c r="R37" i="1" s="1"/>
  <c r="S37" i="1" s="1"/>
  <c r="Q24" i="1"/>
  <c r="R24" i="1" s="1"/>
  <c r="S24" i="1" s="1"/>
  <c r="Q44" i="1"/>
  <c r="R44" i="1" s="1"/>
  <c r="S44" i="1" s="1"/>
  <c r="Q75" i="1"/>
  <c r="R75" i="1" s="1"/>
  <c r="S75" i="1" s="1"/>
  <c r="Q51" i="1"/>
  <c r="R51" i="1" s="1"/>
  <c r="S51" i="1" s="1"/>
  <c r="Q83" i="1"/>
  <c r="R83" i="1" s="1"/>
  <c r="S83" i="1" s="1"/>
  <c r="Q43" i="1"/>
  <c r="R43" i="1" s="1"/>
  <c r="S43" i="1" s="1"/>
  <c r="Q73" i="1"/>
  <c r="R73" i="1" s="1"/>
  <c r="S73" i="1" s="1"/>
  <c r="Q81" i="1"/>
  <c r="R81" i="1" s="1"/>
  <c r="S81" i="1" s="1"/>
  <c r="Q38" i="1"/>
  <c r="R38" i="1" s="1"/>
  <c r="S38" i="1" s="1"/>
  <c r="Q76" i="1"/>
  <c r="R76" i="1" s="1"/>
  <c r="S76" i="1" s="1"/>
  <c r="Q85" i="1"/>
  <c r="R85" i="1" s="1"/>
  <c r="S85" i="1" s="1"/>
  <c r="Q40" i="1"/>
  <c r="R40" i="1" s="1"/>
  <c r="S40" i="1" s="1"/>
  <c r="Q25" i="1"/>
  <c r="R25" i="1" s="1"/>
  <c r="S25" i="1" s="1"/>
  <c r="Q41" i="1"/>
  <c r="R41" i="1" s="1"/>
  <c r="S41" i="1" s="1"/>
  <c r="Q74" i="1"/>
  <c r="R74" i="1" s="1"/>
  <c r="S74" i="1" s="1"/>
  <c r="Q67" i="1"/>
  <c r="R67" i="1" s="1"/>
  <c r="S67" i="1" s="1"/>
  <c r="Q27" i="1"/>
  <c r="R27" i="1" s="1"/>
  <c r="S27" i="1" s="1"/>
  <c r="Q72" i="1"/>
  <c r="R72" i="1" s="1"/>
  <c r="S72" i="1" s="1"/>
  <c r="Q59" i="1"/>
  <c r="R59" i="1" s="1"/>
  <c r="S59" i="1" s="1"/>
  <c r="Q58" i="1"/>
  <c r="R58" i="1" s="1"/>
  <c r="S58" i="1" s="1"/>
  <c r="Q79" i="1"/>
  <c r="R79" i="1" s="1"/>
  <c r="S79" i="1" s="1"/>
  <c r="Q28" i="1"/>
  <c r="R28" i="1" s="1"/>
  <c r="S28" i="1" s="1"/>
  <c r="Q54" i="1"/>
  <c r="R54" i="1" s="1"/>
  <c r="S54" i="1" s="1"/>
  <c r="Q61" i="1"/>
  <c r="R61" i="1" s="1"/>
  <c r="S61" i="1" s="1"/>
  <c r="Q65" i="1"/>
  <c r="R65" i="1" s="1"/>
  <c r="S65" i="1" s="1"/>
  <c r="Q47" i="1"/>
  <c r="R47" i="1" s="1"/>
  <c r="S47" i="1" s="1"/>
  <c r="Q62" i="1"/>
  <c r="R62" i="1" s="1"/>
  <c r="S62" i="1" s="1"/>
  <c r="Q63" i="1"/>
  <c r="R63" i="1" s="1"/>
  <c r="S63" i="1" s="1"/>
  <c r="Q80" i="1"/>
  <c r="R80" i="1" s="1"/>
  <c r="S80" i="1" s="1"/>
  <c r="Q78" i="1"/>
  <c r="R78" i="1" s="1"/>
  <c r="S78" i="1" s="1"/>
  <c r="Q20" i="1"/>
  <c r="R20" i="1" s="1"/>
  <c r="S20" i="1" s="1"/>
  <c r="Q19" i="1"/>
  <c r="R19" i="1" s="1"/>
  <c r="S19" i="1" s="1"/>
  <c r="Q23" i="1"/>
  <c r="R23" i="1" s="1"/>
  <c r="S23" i="1" s="1"/>
  <c r="Q21" i="1"/>
  <c r="R21" i="1" s="1"/>
  <c r="S21" i="1" s="1"/>
  <c r="Q18" i="1"/>
  <c r="R18" i="1" s="1"/>
  <c r="S18" i="1" s="1"/>
  <c r="Q15" i="1"/>
  <c r="R15" i="1" s="1"/>
  <c r="S15" i="1" s="1"/>
  <c r="Q22" i="1"/>
  <c r="R22" i="1" s="1"/>
  <c r="S22" i="1" s="1"/>
  <c r="Q17" i="1"/>
  <c r="R17" i="1" s="1"/>
  <c r="S17" i="1" s="1"/>
  <c r="Q16" i="1"/>
  <c r="R16" i="1" s="1"/>
  <c r="S16" i="1" s="1"/>
  <c r="Q10" i="1"/>
  <c r="R10" i="1" s="1"/>
  <c r="S10" i="1" s="1"/>
  <c r="Q11" i="1"/>
  <c r="R11" i="1" s="1"/>
  <c r="S11" i="1" s="1"/>
  <c r="Q12" i="1"/>
  <c r="R12" i="1" s="1"/>
  <c r="S12" i="1" s="1"/>
  <c r="Q14" i="1"/>
  <c r="R14" i="1" s="1"/>
  <c r="S14" i="1" s="1"/>
  <c r="Q8" i="1"/>
  <c r="R8" i="1" s="1"/>
  <c r="S8" i="1" s="1"/>
  <c r="Q9" i="1"/>
  <c r="R9" i="1" s="1"/>
  <c r="S9" i="1" s="1"/>
  <c r="Q13" i="1"/>
  <c r="R13" i="1" s="1"/>
  <c r="S13" i="1" s="1"/>
</calcChain>
</file>

<file path=xl/sharedStrings.xml><?xml version="1.0" encoding="utf-8"?>
<sst xmlns="http://schemas.openxmlformats.org/spreadsheetml/2006/main" count="175" uniqueCount="98">
  <si>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</si>
  <si>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</si>
  <si>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</si>
  <si>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</si>
  <si>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</si>
  <si>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</si>
  <si>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</si>
  <si>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</si>
  <si>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</si>
  <si>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</si>
  <si>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</si>
  <si>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</si>
  <si>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</si>
  <si>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</si>
  <si>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</si>
  <si>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</si>
  <si>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</si>
  <si>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</si>
  <si>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</si>
  <si>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Belmont</t>
  </si>
  <si>
    <t xml:space="preserve">Kentucky Blue       </t>
  </si>
  <si>
    <t xml:space="preserve">Nero King           </t>
  </si>
  <si>
    <t xml:space="preserve">Fire At Will        </t>
  </si>
  <si>
    <t xml:space="preserve">Rommels Jeuney      </t>
  </si>
  <si>
    <t xml:space="preserve">Zooropa             </t>
  </si>
  <si>
    <t xml:space="preserve">Miss Field          </t>
  </si>
  <si>
    <t xml:space="preserve">Queen Of Jerusalem  </t>
  </si>
  <si>
    <t xml:space="preserve">Big Cities          </t>
  </si>
  <si>
    <t xml:space="preserve">Star Soprano        </t>
  </si>
  <si>
    <t xml:space="preserve">Choice Bid          </t>
  </si>
  <si>
    <t xml:space="preserve">Valency             </t>
  </si>
  <si>
    <t xml:space="preserve">Bayzel              </t>
  </si>
  <si>
    <t xml:space="preserve">Paeroa Lad          </t>
  </si>
  <si>
    <t xml:space="preserve">Almatalk            </t>
  </si>
  <si>
    <t xml:space="preserve">Dr Schultz          </t>
  </si>
  <si>
    <t xml:space="preserve">Global Ruler        </t>
  </si>
  <si>
    <t xml:space="preserve">His Eminence        </t>
  </si>
  <si>
    <t xml:space="preserve">Real Senor          </t>
  </si>
  <si>
    <t xml:space="preserve">Starring Knight     </t>
  </si>
  <si>
    <t xml:space="preserve">What A Prince       </t>
  </si>
  <si>
    <t xml:space="preserve">Titian Queen        </t>
  </si>
  <si>
    <t xml:space="preserve">Bread To Flirt      </t>
  </si>
  <si>
    <t xml:space="preserve">Ians Special        </t>
  </si>
  <si>
    <t xml:space="preserve">Rogues Point        </t>
  </si>
  <si>
    <t xml:space="preserve">Military Beat       </t>
  </si>
  <si>
    <t xml:space="preserve">Wise Cracker        </t>
  </si>
  <si>
    <t xml:space="preserve">High Precision      </t>
  </si>
  <si>
    <t xml:space="preserve">Woodruff            </t>
  </si>
  <si>
    <t xml:space="preserve">Forlane             </t>
  </si>
  <si>
    <t xml:space="preserve">Look Up             </t>
  </si>
  <si>
    <t xml:space="preserve">Red Dwarf           </t>
  </si>
  <si>
    <t xml:space="preserve">Sessions Peak       </t>
  </si>
  <si>
    <t xml:space="preserve">Zero Consequence    </t>
  </si>
  <si>
    <t xml:space="preserve">Stellar Vista       </t>
  </si>
  <si>
    <t xml:space="preserve">Imperialism         </t>
  </si>
  <si>
    <t xml:space="preserve">Simple Logic        </t>
  </si>
  <si>
    <t xml:space="preserve">Patchwork           </t>
  </si>
  <si>
    <t xml:space="preserve">Golden Lullaby      </t>
  </si>
  <si>
    <t xml:space="preserve">Tinyntuff           </t>
  </si>
  <si>
    <t xml:space="preserve">Vitai Lampada       </t>
  </si>
  <si>
    <t xml:space="preserve">Wine Night          </t>
  </si>
  <si>
    <t xml:space="preserve">Kohli               </t>
  </si>
  <si>
    <t xml:space="preserve">Miss Maranta        </t>
  </si>
  <si>
    <t xml:space="preserve">Savanik             </t>
  </si>
  <si>
    <t xml:space="preserve">Scorpion Stormz     </t>
  </si>
  <si>
    <t xml:space="preserve">Shes A Sweet Deel   </t>
  </si>
  <si>
    <t xml:space="preserve">The Admiral         </t>
  </si>
  <si>
    <t xml:space="preserve">Zero Demerits       </t>
  </si>
  <si>
    <t xml:space="preserve">Guns Of Navarone    </t>
  </si>
  <si>
    <t xml:space="preserve">Masquerade          </t>
  </si>
  <si>
    <t xml:space="preserve">Gold Merits         </t>
  </si>
  <si>
    <t xml:space="preserve">Rockon Tommy        </t>
  </si>
  <si>
    <t xml:space="preserve">My Demi             </t>
  </si>
  <si>
    <t xml:space="preserve">Westriver Miracle   </t>
  </si>
  <si>
    <t xml:space="preserve">Awesome Chatter     </t>
  </si>
  <si>
    <t xml:space="preserve">Far Too Strong      </t>
  </si>
  <si>
    <t xml:space="preserve">Free Solo           </t>
  </si>
  <si>
    <t xml:space="preserve">Shoes Of Ekraar     </t>
  </si>
  <si>
    <t xml:space="preserve">Lord Lonsdale       </t>
  </si>
  <si>
    <t xml:space="preserve">Interstate          </t>
  </si>
  <si>
    <t xml:space="preserve">Let The Dust Fly    </t>
  </si>
  <si>
    <t xml:space="preserve">Lucky Heart         </t>
  </si>
  <si>
    <t xml:space="preserve">Special Picture     </t>
  </si>
  <si>
    <t xml:space="preserve">Lexden Gambler      </t>
  </si>
  <si>
    <t xml:space="preserve">Sunset Cruise       </t>
  </si>
  <si>
    <t xml:space="preserve">Dark Assault        </t>
  </si>
  <si>
    <t xml:space="preserve">Regal Magic         </t>
  </si>
  <si>
    <t xml:space="preserve">Ultimate Command    </t>
  </si>
  <si>
    <t xml:space="preserve">Acefire             </t>
  </si>
  <si>
    <t xml:space="preserve">Enticing            </t>
  </si>
  <si>
    <t xml:space="preserve">Wise Words          </t>
  </si>
  <si>
    <t xml:space="preserve">Pepper Assault      </t>
  </si>
  <si>
    <t xml:space="preserve">Doowahdiddy         </t>
  </si>
  <si>
    <t xml:space="preserve">Zoudini             </t>
  </si>
  <si>
    <t xml:space="preserve">Cywer               </t>
  </si>
  <si>
    <t xml:space="preserve">Weapon Of Choice    </t>
  </si>
  <si>
    <t xml:space="preserve">Ayasha              </t>
  </si>
  <si>
    <t xml:space="preserve">Pure Dynamite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</si>
</sst>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97608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24EA6-5F1F-0DA1-4F1C-728D375C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63640" cy="1012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5" sqref="U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9</v>
      </c>
      <c r="B8" s="5">
        <v>0.58611111111111114</v>
      </c>
      <c r="C8" s="1" t="s">
        <v>19</v>
      </c>
      <c r="D8" s="1">
        <v>1</v>
      </c>
      <c r="E8" s="1">
        <v>2</v>
      </c>
      <c r="F8" s="1" t="s">
        <v>21</v>
      </c>
      <c r="G8" s="1">
        <v>68.459999999999994</v>
      </c>
      <c r="H8" s="1">
        <f>1+COUNTIFS(A:A,A8,G:G,"&gt;"&amp;G8)</f>
        <v>1</v>
      </c>
      <c r="I8" s="2">
        <f>AVERAGEIF(A:A,A8,G:G)</f>
        <v>52.027142857142849</v>
      </c>
      <c r="J8" s="2">
        <f t="shared" ref="J8:J14" si="0">G8-I8</f>
        <v>16.432857142857145</v>
      </c>
      <c r="K8" s="2">
        <f t="shared" ref="K8:K14" si="1">90+J8</f>
        <v>106.43285714285715</v>
      </c>
      <c r="L8" s="2">
        <f t="shared" ref="L8:L14" si="2">EXP(0.06*K8)</f>
        <v>593.46095760285789</v>
      </c>
      <c r="M8" s="2">
        <f>SUMIF(A:A,A8,L:L)</f>
        <v>1935.5624286712136</v>
      </c>
      <c r="N8" s="3">
        <f t="shared" ref="N8:N14" si="3">L8/M8</f>
        <v>0.3066090500683441</v>
      </c>
      <c r="O8" s="6">
        <f t="shared" ref="O8:O14" si="4">1/N8</f>
        <v>3.2614823332093326</v>
      </c>
      <c r="P8" s="3">
        <f t="shared" ref="P8:P14" si="5">IF(O8&gt;21,"",N8)</f>
        <v>0.3066090500683441</v>
      </c>
      <c r="Q8" s="3">
        <f>IF(ISNUMBER(P8),SUMIF(A:A,A8,P:P),"")</f>
        <v>0.99999999999999989</v>
      </c>
      <c r="R8" s="3">
        <f t="shared" ref="R8:R14" si="6">IFERROR(P8*(1/Q8),"")</f>
        <v>0.3066090500683441</v>
      </c>
      <c r="S8" s="7">
        <f t="shared" ref="S8:S14" si="7">IFERROR(1/R8,"")</f>
        <v>3.2614823332093326</v>
      </c>
    </row>
    <row r="9" spans="1:19" x14ac:dyDescent="0.3">
      <c r="A9" s="1">
        <v>9</v>
      </c>
      <c r="B9" s="5">
        <v>0.58611111111111114</v>
      </c>
      <c r="C9" s="1" t="s">
        <v>19</v>
      </c>
      <c r="D9" s="1">
        <v>1</v>
      </c>
      <c r="E9" s="1">
        <v>1</v>
      </c>
      <c r="F9" s="1" t="s">
        <v>20</v>
      </c>
      <c r="G9" s="1">
        <v>65.67</v>
      </c>
      <c r="H9" s="1">
        <f>1+COUNTIFS(A:A,A9,G:G,"&gt;"&amp;G9)</f>
        <v>2</v>
      </c>
      <c r="I9" s="2">
        <f>AVERAGEIF(A:A,A9,G:G)</f>
        <v>52.027142857142849</v>
      </c>
      <c r="J9" s="2">
        <f t="shared" si="0"/>
        <v>13.642857142857153</v>
      </c>
      <c r="K9" s="2">
        <f t="shared" si="1"/>
        <v>103.64285714285715</v>
      </c>
      <c r="L9" s="2">
        <f t="shared" si="2"/>
        <v>501.98559726422553</v>
      </c>
      <c r="M9" s="2">
        <f>SUMIF(A:A,A9,L:L)</f>
        <v>1935.5624286712136</v>
      </c>
      <c r="N9" s="3">
        <f t="shared" si="3"/>
        <v>0.25934869877012673</v>
      </c>
      <c r="O9" s="6">
        <f t="shared" si="4"/>
        <v>3.855812675144163</v>
      </c>
      <c r="P9" s="3">
        <f t="shared" si="5"/>
        <v>0.25934869877012673</v>
      </c>
      <c r="Q9" s="3">
        <f>IF(ISNUMBER(P9),SUMIF(A:A,A9,P:P),"")</f>
        <v>0.99999999999999989</v>
      </c>
      <c r="R9" s="3">
        <f t="shared" si="6"/>
        <v>0.25934869877012673</v>
      </c>
      <c r="S9" s="7">
        <f t="shared" si="7"/>
        <v>3.855812675144163</v>
      </c>
    </row>
    <row r="10" spans="1:19" x14ac:dyDescent="0.3">
      <c r="A10" s="1">
        <v>9</v>
      </c>
      <c r="B10" s="5">
        <v>0.58611111111111114</v>
      </c>
      <c r="C10" s="1" t="s">
        <v>19</v>
      </c>
      <c r="D10" s="1">
        <v>1</v>
      </c>
      <c r="E10" s="1">
        <v>6</v>
      </c>
      <c r="F10" s="1" t="s">
        <v>25</v>
      </c>
      <c r="G10" s="1">
        <v>57.58</v>
      </c>
      <c r="H10" s="1">
        <f>1+COUNTIFS(A:A,A10,G:G,"&gt;"&amp;G10)</f>
        <v>3</v>
      </c>
      <c r="I10" s="2">
        <f>AVERAGEIF(A:A,A10,G:G)</f>
        <v>52.027142857142849</v>
      </c>
      <c r="J10" s="2">
        <f t="shared" si="0"/>
        <v>5.5528571428571496</v>
      </c>
      <c r="K10" s="2">
        <f t="shared" si="1"/>
        <v>95.55285714285715</v>
      </c>
      <c r="L10" s="2">
        <f t="shared" si="2"/>
        <v>308.94752132400191</v>
      </c>
      <c r="M10" s="2">
        <f>SUMIF(A:A,A10,L:L)</f>
        <v>1935.5624286712136</v>
      </c>
      <c r="N10" s="3">
        <f t="shared" si="3"/>
        <v>0.15961640748322337</v>
      </c>
      <c r="O10" s="6">
        <f t="shared" si="4"/>
        <v>6.2650200926562389</v>
      </c>
      <c r="P10" s="3">
        <f t="shared" si="5"/>
        <v>0.15961640748322337</v>
      </c>
      <c r="Q10" s="3">
        <f>IF(ISNUMBER(P10),SUMIF(A:A,A10,P:P),"")</f>
        <v>0.99999999999999989</v>
      </c>
      <c r="R10" s="3">
        <f t="shared" si="6"/>
        <v>0.15961640748322337</v>
      </c>
      <c r="S10" s="7">
        <f t="shared" si="7"/>
        <v>6.2650200926562389</v>
      </c>
    </row>
    <row r="11" spans="1:19" x14ac:dyDescent="0.3">
      <c r="A11" s="1">
        <v>9</v>
      </c>
      <c r="B11" s="5">
        <v>0.58611111111111114</v>
      </c>
      <c r="C11" s="1" t="s">
        <v>19</v>
      </c>
      <c r="D11" s="1">
        <v>1</v>
      </c>
      <c r="E11" s="1">
        <v>8</v>
      </c>
      <c r="F11" s="1" t="s">
        <v>26</v>
      </c>
      <c r="G11" s="1">
        <v>48.33</v>
      </c>
      <c r="H11" s="1">
        <f>1+COUNTIFS(A:A,A11,G:G,"&gt;"&amp;G11)</f>
        <v>4</v>
      </c>
      <c r="I11" s="2">
        <f>AVERAGEIF(A:A,A11,G:G)</f>
        <v>52.027142857142849</v>
      </c>
      <c r="J11" s="2">
        <f t="shared" si="0"/>
        <v>-3.6971428571428504</v>
      </c>
      <c r="K11" s="2">
        <f t="shared" si="1"/>
        <v>86.30285714285715</v>
      </c>
      <c r="L11" s="2">
        <f t="shared" si="2"/>
        <v>177.35820215750394</v>
      </c>
      <c r="M11" s="2">
        <f>SUMIF(A:A,A11,L:L)</f>
        <v>1935.5624286712136</v>
      </c>
      <c r="N11" s="3">
        <f t="shared" si="3"/>
        <v>9.1631351967945793E-2</v>
      </c>
      <c r="O11" s="6">
        <f t="shared" si="4"/>
        <v>10.913295269830975</v>
      </c>
      <c r="P11" s="3">
        <f t="shared" si="5"/>
        <v>9.1631351967945793E-2</v>
      </c>
      <c r="Q11" s="3">
        <f>IF(ISNUMBER(P11),SUMIF(A:A,A11,P:P),"")</f>
        <v>0.99999999999999989</v>
      </c>
      <c r="R11" s="3">
        <f t="shared" si="6"/>
        <v>9.1631351967945793E-2</v>
      </c>
      <c r="S11" s="7">
        <f t="shared" si="7"/>
        <v>10.913295269830975</v>
      </c>
    </row>
    <row r="12" spans="1:19" x14ac:dyDescent="0.3">
      <c r="A12" s="1">
        <v>9</v>
      </c>
      <c r="B12" s="5">
        <v>0.58611111111111114</v>
      </c>
      <c r="C12" s="1" t="s">
        <v>19</v>
      </c>
      <c r="D12" s="1">
        <v>1</v>
      </c>
      <c r="E12" s="1">
        <v>3</v>
      </c>
      <c r="F12" s="1" t="s">
        <v>22</v>
      </c>
      <c r="G12" s="1">
        <v>44.3</v>
      </c>
      <c r="H12" s="1">
        <f>1+COUNTIFS(A:A,A12,G:G,"&gt;"&amp;G12)</f>
        <v>5</v>
      </c>
      <c r="I12" s="2">
        <f>AVERAGEIF(A:A,A12,G:G)</f>
        <v>52.027142857142849</v>
      </c>
      <c r="J12" s="2">
        <f t="shared" si="0"/>
        <v>-7.7271428571428515</v>
      </c>
      <c r="K12" s="2">
        <f t="shared" si="1"/>
        <v>82.272857142857148</v>
      </c>
      <c r="L12" s="2">
        <f t="shared" si="2"/>
        <v>139.26400225859197</v>
      </c>
      <c r="M12" s="2">
        <f>SUMIF(A:A,A12,L:L)</f>
        <v>1935.5624286712136</v>
      </c>
      <c r="N12" s="3">
        <f t="shared" si="3"/>
        <v>7.1950147510456863E-2</v>
      </c>
      <c r="O12" s="6">
        <f t="shared" si="4"/>
        <v>13.898512158778621</v>
      </c>
      <c r="P12" s="3">
        <f t="shared" si="5"/>
        <v>7.1950147510456863E-2</v>
      </c>
      <c r="Q12" s="3">
        <f>IF(ISNUMBER(P12),SUMIF(A:A,A12,P:P),"")</f>
        <v>0.99999999999999989</v>
      </c>
      <c r="R12" s="3">
        <f t="shared" si="6"/>
        <v>7.1950147510456863E-2</v>
      </c>
      <c r="S12" s="7">
        <f t="shared" si="7"/>
        <v>13.898512158778621</v>
      </c>
    </row>
    <row r="13" spans="1:19" x14ac:dyDescent="0.3">
      <c r="A13" s="1">
        <v>9</v>
      </c>
      <c r="B13" s="5">
        <v>0.58611111111111114</v>
      </c>
      <c r="C13" s="1" t="s">
        <v>19</v>
      </c>
      <c r="D13" s="1">
        <v>1</v>
      </c>
      <c r="E13" s="1">
        <v>4</v>
      </c>
      <c r="F13" s="1" t="s">
        <v>23</v>
      </c>
      <c r="G13" s="1">
        <v>40.840000000000003</v>
      </c>
      <c r="H13" s="1">
        <f>1+COUNTIFS(A:A,A13,G:G,"&gt;"&amp;G13)</f>
        <v>6</v>
      </c>
      <c r="I13" s="2">
        <f>AVERAGEIF(A:A,A13,G:G)</f>
        <v>52.027142857142849</v>
      </c>
      <c r="J13" s="2">
        <f t="shared" si="0"/>
        <v>-11.187142857142845</v>
      </c>
      <c r="K13" s="2">
        <f t="shared" si="1"/>
        <v>78.812857142857155</v>
      </c>
      <c r="L13" s="2">
        <f t="shared" si="2"/>
        <v>113.15645612623673</v>
      </c>
      <c r="M13" s="2">
        <f>SUMIF(A:A,A13,L:L)</f>
        <v>1935.5624286712136</v>
      </c>
      <c r="N13" s="3">
        <f t="shared" si="3"/>
        <v>5.8461796142591983E-2</v>
      </c>
      <c r="O13" s="6">
        <f t="shared" si="4"/>
        <v>17.105187763320465</v>
      </c>
      <c r="P13" s="3">
        <f t="shared" si="5"/>
        <v>5.8461796142591983E-2</v>
      </c>
      <c r="Q13" s="3">
        <f>IF(ISNUMBER(P13),SUMIF(A:A,A13,P:P),"")</f>
        <v>0.99999999999999989</v>
      </c>
      <c r="R13" s="3">
        <f t="shared" si="6"/>
        <v>5.8461796142591983E-2</v>
      </c>
      <c r="S13" s="7">
        <f t="shared" si="7"/>
        <v>17.105187763320465</v>
      </c>
    </row>
    <row r="14" spans="1:19" x14ac:dyDescent="0.3">
      <c r="A14" s="1">
        <v>9</v>
      </c>
      <c r="B14" s="5">
        <v>0.58611111111111114</v>
      </c>
      <c r="C14" s="1" t="s">
        <v>19</v>
      </c>
      <c r="D14" s="1">
        <v>1</v>
      </c>
      <c r="E14" s="1">
        <v>5</v>
      </c>
      <c r="F14" s="1" t="s">
        <v>24</v>
      </c>
      <c r="G14" s="1">
        <v>39.01</v>
      </c>
      <c r="H14" s="1">
        <f>1+COUNTIFS(A:A,A14,G:G,"&gt;"&amp;G14)</f>
        <v>7</v>
      </c>
      <c r="I14" s="2">
        <f>AVERAGEIF(A:A,A14,G:G)</f>
        <v>52.027142857142849</v>
      </c>
      <c r="J14" s="2">
        <f t="shared" si="0"/>
        <v>-13.017142857142851</v>
      </c>
      <c r="K14" s="2">
        <f t="shared" si="1"/>
        <v>76.982857142857142</v>
      </c>
      <c r="L14" s="2">
        <f t="shared" si="2"/>
        <v>101.38969193779565</v>
      </c>
      <c r="M14" s="2">
        <f>SUMIF(A:A,A14,L:L)</f>
        <v>1935.5624286712136</v>
      </c>
      <c r="N14" s="3">
        <f t="shared" si="3"/>
        <v>5.2382548057311108E-2</v>
      </c>
      <c r="O14" s="6">
        <f t="shared" si="4"/>
        <v>19.090327543935285</v>
      </c>
      <c r="P14" s="3">
        <f t="shared" si="5"/>
        <v>5.2382548057311108E-2</v>
      </c>
      <c r="Q14" s="3">
        <f>IF(ISNUMBER(P14),SUMIF(A:A,A14,P:P),"")</f>
        <v>0.99999999999999989</v>
      </c>
      <c r="R14" s="3">
        <f t="shared" si="6"/>
        <v>5.2382548057311108E-2</v>
      </c>
      <c r="S14" s="7">
        <f t="shared" si="7"/>
        <v>19.090327543935285</v>
      </c>
    </row>
    <row r="15" spans="1:19" x14ac:dyDescent="0.3">
      <c r="A15" s="1">
        <v>14</v>
      </c>
      <c r="B15" s="5">
        <v>0.61041666666666672</v>
      </c>
      <c r="C15" s="1" t="s">
        <v>19</v>
      </c>
      <c r="D15" s="1">
        <v>2</v>
      </c>
      <c r="E15" s="1">
        <v>3</v>
      </c>
      <c r="F15" s="1" t="s">
        <v>29</v>
      </c>
      <c r="G15" s="1">
        <v>64.040000000000006</v>
      </c>
      <c r="H15" s="1">
        <f>1+COUNTIFS(A:A,A15,G:G,"&gt;"&amp;G15)</f>
        <v>1</v>
      </c>
      <c r="I15" s="2">
        <f>AVERAGEIF(A:A,A15,G:G)</f>
        <v>48.676666666666669</v>
      </c>
      <c r="J15" s="2">
        <f t="shared" ref="J15:J23" si="8">G15-I15</f>
        <v>15.363333333333337</v>
      </c>
      <c r="K15" s="2">
        <f t="shared" ref="K15:K23" si="9">90+J15</f>
        <v>105.36333333333334</v>
      </c>
      <c r="L15" s="2">
        <f t="shared" ref="L15:L23" si="10">EXP(0.06*K15)</f>
        <v>556.5739244063235</v>
      </c>
      <c r="M15" s="2">
        <f>SUMIF(A:A,A15,L:L)</f>
        <v>2597.1961084912073</v>
      </c>
      <c r="N15" s="3">
        <f t="shared" ref="N15:N23" si="11">L15/M15</f>
        <v>0.21429799720809484</v>
      </c>
      <c r="O15" s="6">
        <f t="shared" ref="O15:O23" si="12">1/N15</f>
        <v>4.6663991872446031</v>
      </c>
      <c r="P15" s="3">
        <f t="shared" ref="P15:P23" si="13">IF(O15&gt;21,"",N15)</f>
        <v>0.21429799720809484</v>
      </c>
      <c r="Q15" s="3">
        <f>IF(ISNUMBER(P15),SUMIF(A:A,A15,P:P),"")</f>
        <v>0.900775789318772</v>
      </c>
      <c r="R15" s="3">
        <f t="shared" ref="R15:R23" si="14">IFERROR(P15*(1/Q15),"")</f>
        <v>0.23790381552124262</v>
      </c>
      <c r="S15" s="7">
        <f t="shared" ref="S15:S23" si="15">IFERROR(1/R15,"")</f>
        <v>4.2033794111667335</v>
      </c>
    </row>
    <row r="16" spans="1:19" x14ac:dyDescent="0.3">
      <c r="A16" s="1">
        <v>14</v>
      </c>
      <c r="B16" s="5">
        <v>0.61041666666666672</v>
      </c>
      <c r="C16" s="1" t="s">
        <v>19</v>
      </c>
      <c r="D16" s="1">
        <v>2</v>
      </c>
      <c r="E16" s="1">
        <v>2</v>
      </c>
      <c r="F16" s="1" t="s">
        <v>28</v>
      </c>
      <c r="G16" s="1">
        <v>62.91</v>
      </c>
      <c r="H16" s="1">
        <f>1+COUNTIFS(A:A,A16,G:G,"&gt;"&amp;G16)</f>
        <v>2</v>
      </c>
      <c r="I16" s="2">
        <f>AVERAGEIF(A:A,A16,G:G)</f>
        <v>48.676666666666669</v>
      </c>
      <c r="J16" s="2">
        <f t="shared" si="8"/>
        <v>14.233333333333327</v>
      </c>
      <c r="K16" s="2">
        <f t="shared" si="9"/>
        <v>104.23333333333332</v>
      </c>
      <c r="L16" s="2">
        <f t="shared" si="10"/>
        <v>520.0890256006121</v>
      </c>
      <c r="M16" s="2">
        <f>SUMIF(A:A,A16,L:L)</f>
        <v>2597.1961084912073</v>
      </c>
      <c r="N16" s="3">
        <f t="shared" si="11"/>
        <v>0.20025019439242428</v>
      </c>
      <c r="O16" s="6">
        <f t="shared" si="12"/>
        <v>4.9937529550674498</v>
      </c>
      <c r="P16" s="3">
        <f t="shared" si="13"/>
        <v>0.20025019439242428</v>
      </c>
      <c r="Q16" s="3">
        <f>IF(ISNUMBER(P16),SUMIF(A:A,A16,P:P),"")</f>
        <v>0.900775789318772</v>
      </c>
      <c r="R16" s="3">
        <f t="shared" si="14"/>
        <v>0.2223085886265517</v>
      </c>
      <c r="S16" s="7">
        <f t="shared" si="15"/>
        <v>4.4982517597638321</v>
      </c>
    </row>
    <row r="17" spans="1:19" x14ac:dyDescent="0.3">
      <c r="A17" s="1">
        <v>14</v>
      </c>
      <c r="B17" s="5">
        <v>0.61041666666666672</v>
      </c>
      <c r="C17" s="1" t="s">
        <v>19</v>
      </c>
      <c r="D17" s="1">
        <v>2</v>
      </c>
      <c r="E17" s="1">
        <v>1</v>
      </c>
      <c r="F17" s="1" t="s">
        <v>27</v>
      </c>
      <c r="G17" s="1">
        <v>58.87</v>
      </c>
      <c r="H17" s="1">
        <f>1+COUNTIFS(A:A,A17,G:G,"&gt;"&amp;G17)</f>
        <v>3</v>
      </c>
      <c r="I17" s="2">
        <f>AVERAGEIF(A:A,A17,G:G)</f>
        <v>48.676666666666669</v>
      </c>
      <c r="J17" s="2">
        <f t="shared" si="8"/>
        <v>10.193333333333328</v>
      </c>
      <c r="K17" s="2">
        <f t="shared" si="9"/>
        <v>100.19333333333333</v>
      </c>
      <c r="L17" s="2">
        <f t="shared" si="10"/>
        <v>408.13581544327604</v>
      </c>
      <c r="M17" s="2">
        <f>SUMIF(A:A,A17,L:L)</f>
        <v>2597.1961084912073</v>
      </c>
      <c r="N17" s="3">
        <f t="shared" si="11"/>
        <v>0.1571447816777975</v>
      </c>
      <c r="O17" s="6">
        <f t="shared" si="12"/>
        <v>6.3635584288783731</v>
      </c>
      <c r="P17" s="3">
        <f t="shared" si="13"/>
        <v>0.1571447816777975</v>
      </c>
      <c r="Q17" s="3">
        <f>IF(ISNUMBER(P17),SUMIF(A:A,A17,P:P),"")</f>
        <v>0.900775789318772</v>
      </c>
      <c r="R17" s="3">
        <f t="shared" si="14"/>
        <v>0.17445493489189035</v>
      </c>
      <c r="S17" s="7">
        <f t="shared" si="15"/>
        <v>5.732139366649041</v>
      </c>
    </row>
    <row r="18" spans="1:19" x14ac:dyDescent="0.3">
      <c r="A18" s="1">
        <v>14</v>
      </c>
      <c r="B18" s="5">
        <v>0.61041666666666672</v>
      </c>
      <c r="C18" s="1" t="s">
        <v>19</v>
      </c>
      <c r="D18" s="1">
        <v>2</v>
      </c>
      <c r="E18" s="1">
        <v>4</v>
      </c>
      <c r="F18" s="1" t="s">
        <v>30</v>
      </c>
      <c r="G18" s="1">
        <v>56.93</v>
      </c>
      <c r="H18" s="1">
        <f>1+COUNTIFS(A:A,A18,G:G,"&gt;"&amp;G18)</f>
        <v>4</v>
      </c>
      <c r="I18" s="2">
        <f>AVERAGEIF(A:A,A18,G:G)</f>
        <v>48.676666666666669</v>
      </c>
      <c r="J18" s="2">
        <f t="shared" si="8"/>
        <v>8.2533333333333303</v>
      </c>
      <c r="K18" s="2">
        <f t="shared" si="9"/>
        <v>98.25333333333333</v>
      </c>
      <c r="L18" s="2">
        <f t="shared" si="10"/>
        <v>363.28948653090072</v>
      </c>
      <c r="M18" s="2">
        <f>SUMIF(A:A,A18,L:L)</f>
        <v>2597.1961084912073</v>
      </c>
      <c r="N18" s="3">
        <f t="shared" si="11"/>
        <v>0.13987757233393783</v>
      </c>
      <c r="O18" s="6">
        <f t="shared" si="12"/>
        <v>7.1491089194244957</v>
      </c>
      <c r="P18" s="3">
        <f t="shared" si="13"/>
        <v>0.13987757233393783</v>
      </c>
      <c r="Q18" s="3">
        <f>IF(ISNUMBER(P18),SUMIF(A:A,A18,P:P),"")</f>
        <v>0.900775789318772</v>
      </c>
      <c r="R18" s="3">
        <f t="shared" si="14"/>
        <v>0.15528567041052777</v>
      </c>
      <c r="S18" s="7">
        <f t="shared" si="15"/>
        <v>6.439744229820473</v>
      </c>
    </row>
    <row r="19" spans="1:19" x14ac:dyDescent="0.3">
      <c r="A19" s="1">
        <v>14</v>
      </c>
      <c r="B19" s="5">
        <v>0.61041666666666672</v>
      </c>
      <c r="C19" s="1" t="s">
        <v>19</v>
      </c>
      <c r="D19" s="1">
        <v>2</v>
      </c>
      <c r="E19" s="1">
        <v>6</v>
      </c>
      <c r="F19" s="1" t="s">
        <v>32</v>
      </c>
      <c r="G19" s="1">
        <v>55</v>
      </c>
      <c r="H19" s="1">
        <f>1+COUNTIFS(A:A,A19,G:G,"&gt;"&amp;G19)</f>
        <v>5</v>
      </c>
      <c r="I19" s="2">
        <f>AVERAGEIF(A:A,A19,G:G)</f>
        <v>48.676666666666669</v>
      </c>
      <c r="J19" s="2">
        <f t="shared" si="8"/>
        <v>6.3233333333333306</v>
      </c>
      <c r="K19" s="2">
        <f t="shared" si="9"/>
        <v>96.323333333333323</v>
      </c>
      <c r="L19" s="2">
        <f t="shared" si="10"/>
        <v>323.56499316799278</v>
      </c>
      <c r="M19" s="2">
        <f>SUMIF(A:A,A19,L:L)</f>
        <v>2597.1961084912073</v>
      </c>
      <c r="N19" s="3">
        <f t="shared" si="11"/>
        <v>0.12458242645217955</v>
      </c>
      <c r="O19" s="6">
        <f t="shared" si="12"/>
        <v>8.0268142825412525</v>
      </c>
      <c r="P19" s="3">
        <f t="shared" si="13"/>
        <v>0.12458242645217955</v>
      </c>
      <c r="Q19" s="3">
        <f>IF(ISNUMBER(P19),SUMIF(A:A,A19,P:P),"")</f>
        <v>0.900775789318772</v>
      </c>
      <c r="R19" s="3">
        <f t="shared" si="14"/>
        <v>0.13830570040786427</v>
      </c>
      <c r="S19" s="7">
        <f t="shared" si="15"/>
        <v>7.23035997107129</v>
      </c>
    </row>
    <row r="20" spans="1:19" x14ac:dyDescent="0.3">
      <c r="A20" s="1">
        <v>14</v>
      </c>
      <c r="B20" s="5">
        <v>0.61041666666666672</v>
      </c>
      <c r="C20" s="1" t="s">
        <v>19</v>
      </c>
      <c r="D20" s="1">
        <v>2</v>
      </c>
      <c r="E20" s="1">
        <v>5</v>
      </c>
      <c r="F20" s="1" t="s">
        <v>31</v>
      </c>
      <c r="G20" s="1">
        <v>44.06</v>
      </c>
      <c r="H20" s="1">
        <f>1+COUNTIFS(A:A,A20,G:G,"&gt;"&amp;G20)</f>
        <v>6</v>
      </c>
      <c r="I20" s="2">
        <f>AVERAGEIF(A:A,A20,G:G)</f>
        <v>48.676666666666669</v>
      </c>
      <c r="J20" s="2">
        <f t="shared" si="8"/>
        <v>-4.6166666666666671</v>
      </c>
      <c r="K20" s="2">
        <f t="shared" si="9"/>
        <v>85.383333333333326</v>
      </c>
      <c r="L20" s="2">
        <f t="shared" si="10"/>
        <v>167.83812949270484</v>
      </c>
      <c r="M20" s="2">
        <f>SUMIF(A:A,A20,L:L)</f>
        <v>2597.1961084912073</v>
      </c>
      <c r="N20" s="3">
        <f t="shared" si="11"/>
        <v>6.4622817254337897E-2</v>
      </c>
      <c r="O20" s="6">
        <f t="shared" si="12"/>
        <v>15.474410471215933</v>
      </c>
      <c r="P20" s="3">
        <f t="shared" si="13"/>
        <v>6.4622817254337897E-2</v>
      </c>
      <c r="Q20" s="3">
        <f>IF(ISNUMBER(P20),SUMIF(A:A,A20,P:P),"")</f>
        <v>0.900775789318772</v>
      </c>
      <c r="R20" s="3">
        <f t="shared" si="14"/>
        <v>7.1741290141923195E-2</v>
      </c>
      <c r="S20" s="7">
        <f t="shared" si="15"/>
        <v>13.9389743064522</v>
      </c>
    </row>
    <row r="21" spans="1:19" x14ac:dyDescent="0.3">
      <c r="A21" s="1">
        <v>14</v>
      </c>
      <c r="B21" s="5">
        <v>0.61041666666666672</v>
      </c>
      <c r="C21" s="1" t="s">
        <v>19</v>
      </c>
      <c r="D21" s="1">
        <v>2</v>
      </c>
      <c r="E21" s="1">
        <v>8</v>
      </c>
      <c r="F21" s="1" t="s">
        <v>34</v>
      </c>
      <c r="G21" s="1">
        <v>37.450000000000003</v>
      </c>
      <c r="H21" s="1">
        <f>1+COUNTIFS(A:A,A21,G:G,"&gt;"&amp;G21)</f>
        <v>7</v>
      </c>
      <c r="I21" s="2">
        <f>AVERAGEIF(A:A,A21,G:G)</f>
        <v>48.676666666666669</v>
      </c>
      <c r="J21" s="2">
        <f t="shared" si="8"/>
        <v>-11.226666666666667</v>
      </c>
      <c r="K21" s="2">
        <f t="shared" si="9"/>
        <v>78.773333333333341</v>
      </c>
      <c r="L21" s="2">
        <f t="shared" si="10"/>
        <v>112.88843159925473</v>
      </c>
      <c r="M21" s="2">
        <f>SUMIF(A:A,A21,L:L)</f>
        <v>2597.1961084912073</v>
      </c>
      <c r="N21" s="3">
        <f t="shared" si="11"/>
        <v>4.3465501596194507E-2</v>
      </c>
      <c r="O21" s="6">
        <f t="shared" si="12"/>
        <v>23.006751636970687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14</v>
      </c>
      <c r="B22" s="5">
        <v>0.61041666666666672</v>
      </c>
      <c r="C22" s="1" t="s">
        <v>19</v>
      </c>
      <c r="D22" s="1">
        <v>2</v>
      </c>
      <c r="E22" s="1">
        <v>7</v>
      </c>
      <c r="F22" s="1" t="s">
        <v>33</v>
      </c>
      <c r="G22" s="1">
        <v>34.04</v>
      </c>
      <c r="H22" s="1">
        <f>1+COUNTIFS(A:A,A22,G:G,"&gt;"&amp;G22)</f>
        <v>8</v>
      </c>
      <c r="I22" s="2">
        <f>AVERAGEIF(A:A,A22,G:G)</f>
        <v>48.676666666666669</v>
      </c>
      <c r="J22" s="2">
        <f t="shared" si="8"/>
        <v>-14.63666666666667</v>
      </c>
      <c r="K22" s="2">
        <f t="shared" si="9"/>
        <v>75.36333333333333</v>
      </c>
      <c r="L22" s="2">
        <f t="shared" si="10"/>
        <v>92.001050917490559</v>
      </c>
      <c r="M22" s="2">
        <f>SUMIF(A:A,A22,L:L)</f>
        <v>2597.1961084912073</v>
      </c>
      <c r="N22" s="3">
        <f t="shared" si="11"/>
        <v>3.5423220686610704E-2</v>
      </c>
      <c r="O22" s="6">
        <f t="shared" si="12"/>
        <v>28.23007001105297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14</v>
      </c>
      <c r="B23" s="5">
        <v>0.61041666666666672</v>
      </c>
      <c r="C23" s="1" t="s">
        <v>19</v>
      </c>
      <c r="D23" s="1">
        <v>2</v>
      </c>
      <c r="E23" s="1">
        <v>9</v>
      </c>
      <c r="F23" s="1" t="s">
        <v>35</v>
      </c>
      <c r="G23" s="1">
        <v>24.79</v>
      </c>
      <c r="H23" s="1">
        <f>1+COUNTIFS(A:A,A23,G:G,"&gt;"&amp;G23)</f>
        <v>9</v>
      </c>
      <c r="I23" s="2">
        <f>AVERAGEIF(A:A,A23,G:G)</f>
        <v>48.676666666666669</v>
      </c>
      <c r="J23" s="2">
        <f t="shared" si="8"/>
        <v>-23.88666666666667</v>
      </c>
      <c r="K23" s="2">
        <f t="shared" si="9"/>
        <v>66.11333333333333</v>
      </c>
      <c r="L23" s="2">
        <f t="shared" si="10"/>
        <v>52.815251332652238</v>
      </c>
      <c r="M23" s="2">
        <f>SUMIF(A:A,A23,L:L)</f>
        <v>2597.1961084912073</v>
      </c>
      <c r="N23" s="3">
        <f t="shared" si="11"/>
        <v>2.0335488398422974E-2</v>
      </c>
      <c r="O23" s="6">
        <f t="shared" si="12"/>
        <v>49.175115955294707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36</v>
      </c>
      <c r="B24" s="5">
        <v>0.68333333333333324</v>
      </c>
      <c r="C24" s="1" t="s">
        <v>19</v>
      </c>
      <c r="D24" s="1">
        <v>5</v>
      </c>
      <c r="E24" s="1">
        <v>4</v>
      </c>
      <c r="F24" s="1" t="s">
        <v>39</v>
      </c>
      <c r="G24" s="1">
        <v>67.92</v>
      </c>
      <c r="H24" s="1">
        <f>1+COUNTIFS(A:A,A24,G:G,"&gt;"&amp;G24)</f>
        <v>1</v>
      </c>
      <c r="I24" s="2">
        <f>AVERAGEIF(A:A,A24,G:G)</f>
        <v>46.423636363636362</v>
      </c>
      <c r="J24" s="2">
        <f t="shared" ref="J24:J34" si="16">G24-I24</f>
        <v>21.49636363636364</v>
      </c>
      <c r="K24" s="2">
        <f t="shared" ref="K24:K34" si="17">90+J24</f>
        <v>111.49636363636364</v>
      </c>
      <c r="L24" s="2">
        <f t="shared" ref="L24:L34" si="18">EXP(0.06*K24)</f>
        <v>804.14678279541181</v>
      </c>
      <c r="M24" s="2">
        <f>SUMIF(A:A,A24,L:L)</f>
        <v>3524.110088684723</v>
      </c>
      <c r="N24" s="3">
        <f t="shared" ref="N24:N34" si="19">L24/M24</f>
        <v>0.22818435365494993</v>
      </c>
      <c r="O24" s="6">
        <f t="shared" ref="O24:O34" si="20">1/N24</f>
        <v>4.3824214236535903</v>
      </c>
      <c r="P24" s="3">
        <f t="shared" ref="P24:P34" si="21">IF(O24&gt;21,"",N24)</f>
        <v>0.22818435365494993</v>
      </c>
      <c r="Q24" s="3">
        <f>IF(ISNUMBER(P24),SUMIF(A:A,A24,P:P),"")</f>
        <v>0.93383219880963564</v>
      </c>
      <c r="R24" s="3">
        <f t="shared" ref="R24:R34" si="22">IFERROR(P24*(1/Q24),"")</f>
        <v>0.2443526298898438</v>
      </c>
      <c r="S24" s="7">
        <f t="shared" ref="S24:S34" si="23">IFERROR(1/R24,"")</f>
        <v>4.092446234160886</v>
      </c>
    </row>
    <row r="25" spans="1:19" x14ac:dyDescent="0.3">
      <c r="A25" s="1">
        <v>36</v>
      </c>
      <c r="B25" s="5">
        <v>0.68333333333333324</v>
      </c>
      <c r="C25" s="1" t="s">
        <v>19</v>
      </c>
      <c r="D25" s="1">
        <v>5</v>
      </c>
      <c r="E25" s="1">
        <v>6</v>
      </c>
      <c r="F25" s="1" t="s">
        <v>41</v>
      </c>
      <c r="G25" s="1">
        <v>66.7</v>
      </c>
      <c r="H25" s="1">
        <f>1+COUNTIFS(A:A,A25,G:G,"&gt;"&amp;G25)</f>
        <v>2</v>
      </c>
      <c r="I25" s="2">
        <f>AVERAGEIF(A:A,A25,G:G)</f>
        <v>46.423636363636362</v>
      </c>
      <c r="J25" s="2">
        <f t="shared" si="16"/>
        <v>20.276363636363641</v>
      </c>
      <c r="K25" s="2">
        <f t="shared" si="17"/>
        <v>110.27636363636364</v>
      </c>
      <c r="L25" s="2">
        <f t="shared" si="18"/>
        <v>747.38602459554954</v>
      </c>
      <c r="M25" s="2">
        <f>SUMIF(A:A,A25,L:L)</f>
        <v>3524.110088684723</v>
      </c>
      <c r="N25" s="3">
        <f t="shared" si="19"/>
        <v>0.21207794472575367</v>
      </c>
      <c r="O25" s="6">
        <f t="shared" si="20"/>
        <v>4.7152475062559631</v>
      </c>
      <c r="P25" s="3">
        <f t="shared" si="21"/>
        <v>0.21207794472575367</v>
      </c>
      <c r="Q25" s="3">
        <f>IF(ISNUMBER(P25),SUMIF(A:A,A25,P:P),"")</f>
        <v>0.93383219880963564</v>
      </c>
      <c r="R25" s="3">
        <f t="shared" si="22"/>
        <v>0.22710498202577653</v>
      </c>
      <c r="S25" s="7">
        <f t="shared" si="23"/>
        <v>4.403249946698657</v>
      </c>
    </row>
    <row r="26" spans="1:19" x14ac:dyDescent="0.3">
      <c r="A26" s="1">
        <v>36</v>
      </c>
      <c r="B26" s="5">
        <v>0.68333333333333324</v>
      </c>
      <c r="C26" s="1" t="s">
        <v>19</v>
      </c>
      <c r="D26" s="1">
        <v>5</v>
      </c>
      <c r="E26" s="1">
        <v>5</v>
      </c>
      <c r="F26" s="1" t="s">
        <v>40</v>
      </c>
      <c r="G26" s="1">
        <v>56.82</v>
      </c>
      <c r="H26" s="1">
        <f>1+COUNTIFS(A:A,A26,G:G,"&gt;"&amp;G26)</f>
        <v>3</v>
      </c>
      <c r="I26" s="2">
        <f>AVERAGEIF(A:A,A26,G:G)</f>
        <v>46.423636363636362</v>
      </c>
      <c r="J26" s="2">
        <f t="shared" si="16"/>
        <v>10.396363636363638</v>
      </c>
      <c r="K26" s="2">
        <f t="shared" si="17"/>
        <v>100.39636363636365</v>
      </c>
      <c r="L26" s="2">
        <f t="shared" si="18"/>
        <v>413.13805808614666</v>
      </c>
      <c r="M26" s="2">
        <f>SUMIF(A:A,A26,L:L)</f>
        <v>3524.110088684723</v>
      </c>
      <c r="N26" s="3">
        <f t="shared" si="19"/>
        <v>0.11723188200410023</v>
      </c>
      <c r="O26" s="6">
        <f t="shared" si="20"/>
        <v>8.5301027579257376</v>
      </c>
      <c r="P26" s="3">
        <f t="shared" si="21"/>
        <v>0.11723188200410023</v>
      </c>
      <c r="Q26" s="3">
        <f>IF(ISNUMBER(P26),SUMIF(A:A,A26,P:P),"")</f>
        <v>0.93383219880963564</v>
      </c>
      <c r="R26" s="3">
        <f t="shared" si="22"/>
        <v>0.12553848769997092</v>
      </c>
      <c r="S26" s="7">
        <f t="shared" si="23"/>
        <v>7.9656846145059275</v>
      </c>
    </row>
    <row r="27" spans="1:19" x14ac:dyDescent="0.3">
      <c r="A27" s="1">
        <v>36</v>
      </c>
      <c r="B27" s="5">
        <v>0.68333333333333324</v>
      </c>
      <c r="C27" s="1" t="s">
        <v>19</v>
      </c>
      <c r="D27" s="1">
        <v>5</v>
      </c>
      <c r="E27" s="1">
        <v>1</v>
      </c>
      <c r="F27" s="1" t="s">
        <v>36</v>
      </c>
      <c r="G27" s="1">
        <v>55.78</v>
      </c>
      <c r="H27" s="1">
        <f>1+COUNTIFS(A:A,A27,G:G,"&gt;"&amp;G27)</f>
        <v>4</v>
      </c>
      <c r="I27" s="2">
        <f>AVERAGEIF(A:A,A27,G:G)</f>
        <v>46.423636363636362</v>
      </c>
      <c r="J27" s="2">
        <f t="shared" si="16"/>
        <v>9.3563636363636391</v>
      </c>
      <c r="K27" s="2">
        <f t="shared" si="17"/>
        <v>99.356363636363639</v>
      </c>
      <c r="L27" s="2">
        <f t="shared" si="18"/>
        <v>388.14610118097085</v>
      </c>
      <c r="M27" s="2">
        <f>SUMIF(A:A,A27,L:L)</f>
        <v>3524.110088684723</v>
      </c>
      <c r="N27" s="3">
        <f t="shared" si="19"/>
        <v>0.11014017479965721</v>
      </c>
      <c r="O27" s="6">
        <f t="shared" si="20"/>
        <v>9.0793391404996413</v>
      </c>
      <c r="P27" s="3">
        <f t="shared" si="21"/>
        <v>0.11014017479965721</v>
      </c>
      <c r="Q27" s="3">
        <f>IF(ISNUMBER(P27),SUMIF(A:A,A27,P:P),"")</f>
        <v>0.93383219880963564</v>
      </c>
      <c r="R27" s="3">
        <f t="shared" si="22"/>
        <v>0.11794428907040674</v>
      </c>
      <c r="S27" s="7">
        <f t="shared" si="23"/>
        <v>8.4785792333111676</v>
      </c>
    </row>
    <row r="28" spans="1:19" x14ac:dyDescent="0.3">
      <c r="A28" s="1">
        <v>36</v>
      </c>
      <c r="B28" s="5">
        <v>0.68333333333333324</v>
      </c>
      <c r="C28" s="1" t="s">
        <v>19</v>
      </c>
      <c r="D28" s="1">
        <v>5</v>
      </c>
      <c r="E28" s="1">
        <v>3</v>
      </c>
      <c r="F28" s="1" t="s">
        <v>38</v>
      </c>
      <c r="G28" s="1">
        <v>55.09</v>
      </c>
      <c r="H28" s="1">
        <f>1+COUNTIFS(A:A,A28,G:G,"&gt;"&amp;G28)</f>
        <v>5</v>
      </c>
      <c r="I28" s="2">
        <f>AVERAGEIF(A:A,A28,G:G)</f>
        <v>46.423636363636362</v>
      </c>
      <c r="J28" s="2">
        <f t="shared" si="16"/>
        <v>8.6663636363636414</v>
      </c>
      <c r="K28" s="2">
        <f t="shared" si="17"/>
        <v>98.666363636363641</v>
      </c>
      <c r="L28" s="2">
        <f t="shared" si="18"/>
        <v>372.40494281566708</v>
      </c>
      <c r="M28" s="2">
        <f>SUMIF(A:A,A28,L:L)</f>
        <v>3524.110088684723</v>
      </c>
      <c r="N28" s="3">
        <f t="shared" si="19"/>
        <v>0.10567347030712566</v>
      </c>
      <c r="O28" s="6">
        <f t="shared" si="20"/>
        <v>9.4631130887784334</v>
      </c>
      <c r="P28" s="3">
        <f t="shared" si="21"/>
        <v>0.10567347030712566</v>
      </c>
      <c r="Q28" s="3">
        <f>IF(ISNUMBER(P28),SUMIF(A:A,A28,P:P),"")</f>
        <v>0.93383219880963564</v>
      </c>
      <c r="R28" s="3">
        <f t="shared" si="22"/>
        <v>0.11316109087031759</v>
      </c>
      <c r="S28" s="7">
        <f t="shared" si="23"/>
        <v>8.8369597032782075</v>
      </c>
    </row>
    <row r="29" spans="1:19" x14ac:dyDescent="0.3">
      <c r="A29" s="1">
        <v>36</v>
      </c>
      <c r="B29" s="5">
        <v>0.68333333333333324</v>
      </c>
      <c r="C29" s="1" t="s">
        <v>19</v>
      </c>
      <c r="D29" s="1">
        <v>5</v>
      </c>
      <c r="E29" s="1">
        <v>8</v>
      </c>
      <c r="F29" s="1" t="s">
        <v>42</v>
      </c>
      <c r="G29" s="1">
        <v>44.56</v>
      </c>
      <c r="H29" s="1">
        <f>1+COUNTIFS(A:A,A29,G:G,"&gt;"&amp;G29)</f>
        <v>6</v>
      </c>
      <c r="I29" s="2">
        <f>AVERAGEIF(A:A,A29,G:G)</f>
        <v>46.423636363636362</v>
      </c>
      <c r="J29" s="2">
        <f t="shared" si="16"/>
        <v>-1.8636363636363598</v>
      </c>
      <c r="K29" s="2">
        <f t="shared" si="17"/>
        <v>88.13636363636364</v>
      </c>
      <c r="L29" s="2">
        <f t="shared" si="18"/>
        <v>197.98312864131765</v>
      </c>
      <c r="M29" s="2">
        <f>SUMIF(A:A,A29,L:L)</f>
        <v>3524.110088684723</v>
      </c>
      <c r="N29" s="3">
        <f t="shared" si="19"/>
        <v>5.6179609506810099E-2</v>
      </c>
      <c r="O29" s="6">
        <f t="shared" si="20"/>
        <v>17.800052524017275</v>
      </c>
      <c r="P29" s="3">
        <f t="shared" si="21"/>
        <v>5.6179609506810099E-2</v>
      </c>
      <c r="Q29" s="3">
        <f>IF(ISNUMBER(P29),SUMIF(A:A,A29,P:P),"")</f>
        <v>0.93383219880963564</v>
      </c>
      <c r="R29" s="3">
        <f t="shared" si="22"/>
        <v>6.0160283162673932E-2</v>
      </c>
      <c r="S29" s="7">
        <f t="shared" si="23"/>
        <v>16.622262187430056</v>
      </c>
    </row>
    <row r="30" spans="1:19" x14ac:dyDescent="0.3">
      <c r="A30" s="1">
        <v>36</v>
      </c>
      <c r="B30" s="5">
        <v>0.68333333333333324</v>
      </c>
      <c r="C30" s="1" t="s">
        <v>19</v>
      </c>
      <c r="D30" s="1">
        <v>5</v>
      </c>
      <c r="E30" s="1">
        <v>9</v>
      </c>
      <c r="F30" s="1" t="s">
        <v>43</v>
      </c>
      <c r="G30" s="1">
        <v>43.56</v>
      </c>
      <c r="H30" s="1">
        <f>1+COUNTIFS(A:A,A30,G:G,"&gt;"&amp;G30)</f>
        <v>7</v>
      </c>
      <c r="I30" s="2">
        <f>AVERAGEIF(A:A,A30,G:G)</f>
        <v>46.423636363636362</v>
      </c>
      <c r="J30" s="2">
        <f t="shared" si="16"/>
        <v>-2.8636363636363598</v>
      </c>
      <c r="K30" s="2">
        <f t="shared" si="17"/>
        <v>87.13636363636364</v>
      </c>
      <c r="L30" s="2">
        <f t="shared" si="18"/>
        <v>186.45348880244089</v>
      </c>
      <c r="M30" s="2">
        <f>SUMIF(A:A,A30,L:L)</f>
        <v>3524.110088684723</v>
      </c>
      <c r="N30" s="3">
        <f t="shared" si="19"/>
        <v>5.2907963744126256E-2</v>
      </c>
      <c r="O30" s="6">
        <f t="shared" si="20"/>
        <v>18.900746300428509</v>
      </c>
      <c r="P30" s="3">
        <f t="shared" si="21"/>
        <v>5.2907963744126256E-2</v>
      </c>
      <c r="Q30" s="3">
        <f>IF(ISNUMBER(P30),SUMIF(A:A,A30,P:P),"")</f>
        <v>0.93383219880963564</v>
      </c>
      <c r="R30" s="3">
        <f t="shared" si="22"/>
        <v>5.6656821012991965E-2</v>
      </c>
      <c r="S30" s="7">
        <f t="shared" si="23"/>
        <v>17.65012547687224</v>
      </c>
    </row>
    <row r="31" spans="1:19" x14ac:dyDescent="0.3">
      <c r="A31" s="1">
        <v>36</v>
      </c>
      <c r="B31" s="5">
        <v>0.68333333333333324</v>
      </c>
      <c r="C31" s="1" t="s">
        <v>19</v>
      </c>
      <c r="D31" s="1">
        <v>5</v>
      </c>
      <c r="E31" s="1">
        <v>2</v>
      </c>
      <c r="F31" s="1" t="s">
        <v>37</v>
      </c>
      <c r="G31" s="1">
        <v>43.09</v>
      </c>
      <c r="H31" s="1">
        <f>1+COUNTIFS(A:A,A31,G:G,"&gt;"&amp;G31)</f>
        <v>8</v>
      </c>
      <c r="I31" s="2">
        <f>AVERAGEIF(A:A,A31,G:G)</f>
        <v>46.423636363636362</v>
      </c>
      <c r="J31" s="2">
        <f t="shared" si="16"/>
        <v>-3.3336363636363586</v>
      </c>
      <c r="K31" s="2">
        <f t="shared" si="17"/>
        <v>86.666363636363641</v>
      </c>
      <c r="L31" s="2">
        <f t="shared" si="18"/>
        <v>181.26894604617021</v>
      </c>
      <c r="M31" s="2">
        <f>SUMIF(A:A,A31,L:L)</f>
        <v>3524.110088684723</v>
      </c>
      <c r="N31" s="3">
        <f t="shared" si="19"/>
        <v>5.1436800067112508E-2</v>
      </c>
      <c r="O31" s="6">
        <f t="shared" si="20"/>
        <v>19.44133380566527</v>
      </c>
      <c r="P31" s="3">
        <f t="shared" si="21"/>
        <v>5.1436800067112508E-2</v>
      </c>
      <c r="Q31" s="3">
        <f>IF(ISNUMBER(P31),SUMIF(A:A,A31,P:P),"")</f>
        <v>0.93383219880963564</v>
      </c>
      <c r="R31" s="3">
        <f t="shared" si="22"/>
        <v>5.5081416268018456E-2</v>
      </c>
      <c r="S31" s="7">
        <f t="shared" si="23"/>
        <v>18.1549434955365</v>
      </c>
    </row>
    <row r="32" spans="1:19" x14ac:dyDescent="0.3">
      <c r="A32" s="1">
        <v>36</v>
      </c>
      <c r="B32" s="5">
        <v>0.68333333333333324</v>
      </c>
      <c r="C32" s="1" t="s">
        <v>19</v>
      </c>
      <c r="D32" s="1">
        <v>5</v>
      </c>
      <c r="E32" s="1">
        <v>11</v>
      </c>
      <c r="F32" s="1" t="s">
        <v>45</v>
      </c>
      <c r="G32" s="1">
        <v>39.82</v>
      </c>
      <c r="H32" s="1">
        <f>1+COUNTIFS(A:A,A32,G:G,"&gt;"&amp;G32)</f>
        <v>9</v>
      </c>
      <c r="I32" s="2">
        <f>AVERAGEIF(A:A,A32,G:G)</f>
        <v>46.423636363636362</v>
      </c>
      <c r="J32" s="2">
        <f t="shared" si="16"/>
        <v>-6.6036363636363618</v>
      </c>
      <c r="K32" s="2">
        <f t="shared" si="17"/>
        <v>83.396363636363645</v>
      </c>
      <c r="L32" s="2">
        <f t="shared" si="18"/>
        <v>148.97549333879573</v>
      </c>
      <c r="M32" s="2">
        <f>SUMIF(A:A,A32,L:L)</f>
        <v>3524.110088684723</v>
      </c>
      <c r="N32" s="3">
        <f t="shared" si="19"/>
        <v>4.227322347764588E-2</v>
      </c>
      <c r="O32" s="6">
        <f t="shared" si="20"/>
        <v>23.655636304357081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36</v>
      </c>
      <c r="B33" s="5">
        <v>0.68333333333333324</v>
      </c>
      <c r="C33" s="1" t="s">
        <v>19</v>
      </c>
      <c r="D33" s="1">
        <v>5</v>
      </c>
      <c r="E33" s="1">
        <v>10</v>
      </c>
      <c r="F33" s="1" t="s">
        <v>44</v>
      </c>
      <c r="G33" s="1">
        <v>20.48</v>
      </c>
      <c r="H33" s="1">
        <f>1+COUNTIFS(A:A,A33,G:G,"&gt;"&amp;G33)</f>
        <v>10</v>
      </c>
      <c r="I33" s="2">
        <f>AVERAGEIF(A:A,A33,G:G)</f>
        <v>46.423636363636362</v>
      </c>
      <c r="J33" s="2">
        <f t="shared" si="16"/>
        <v>-25.943636363636362</v>
      </c>
      <c r="K33" s="2">
        <f t="shared" si="17"/>
        <v>64.056363636363642</v>
      </c>
      <c r="L33" s="2">
        <f t="shared" si="18"/>
        <v>46.683081484142896</v>
      </c>
      <c r="M33" s="2">
        <f>SUMIF(A:A,A33,L:L)</f>
        <v>3524.110088684723</v>
      </c>
      <c r="N33" s="3">
        <f t="shared" si="19"/>
        <v>1.3246771613075818E-2</v>
      </c>
      <c r="O33" s="6">
        <f t="shared" si="20"/>
        <v>75.49009141313384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36</v>
      </c>
      <c r="B34" s="5">
        <v>0.68333333333333324</v>
      </c>
      <c r="C34" s="1" t="s">
        <v>19</v>
      </c>
      <c r="D34" s="1">
        <v>5</v>
      </c>
      <c r="E34" s="1">
        <v>12</v>
      </c>
      <c r="F34" s="1" t="s">
        <v>46</v>
      </c>
      <c r="G34" s="1">
        <v>16.84</v>
      </c>
      <c r="H34" s="1">
        <f>1+COUNTIFS(A:A,A34,G:G,"&gt;"&amp;G34)</f>
        <v>11</v>
      </c>
      <c r="I34" s="2">
        <f>AVERAGEIF(A:A,A34,G:G)</f>
        <v>46.423636363636362</v>
      </c>
      <c r="J34" s="2">
        <f t="shared" si="16"/>
        <v>-29.583636363636362</v>
      </c>
      <c r="K34" s="2">
        <f t="shared" si="17"/>
        <v>60.416363636363641</v>
      </c>
      <c r="L34" s="2">
        <f t="shared" si="18"/>
        <v>37.52404089810959</v>
      </c>
      <c r="M34" s="2">
        <f>SUMIF(A:A,A34,L:L)</f>
        <v>3524.110088684723</v>
      </c>
      <c r="N34" s="3">
        <f t="shared" si="19"/>
        <v>1.0647806099642705E-2</v>
      </c>
      <c r="O34" s="6">
        <f t="shared" si="20"/>
        <v>93.916060326601524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43</v>
      </c>
      <c r="B35" s="5">
        <v>0.70833333333333337</v>
      </c>
      <c r="C35" s="1" t="s">
        <v>19</v>
      </c>
      <c r="D35" s="1">
        <v>6</v>
      </c>
      <c r="E35" s="1">
        <v>3</v>
      </c>
      <c r="F35" s="1" t="s">
        <v>49</v>
      </c>
      <c r="G35" s="1">
        <v>71.8</v>
      </c>
      <c r="H35" s="1">
        <f>1+COUNTIFS(A:A,A35,G:G,"&gt;"&amp;G35)</f>
        <v>1</v>
      </c>
      <c r="I35" s="2">
        <f>AVERAGEIF(A:A,A35,G:G)</f>
        <v>49.852307692307704</v>
      </c>
      <c r="J35" s="2">
        <f t="shared" ref="J35:J40" si="24">G35-I35</f>
        <v>21.947692307692293</v>
      </c>
      <c r="K35" s="2">
        <f t="shared" ref="K35:K40" si="25">90+J35</f>
        <v>111.94769230769229</v>
      </c>
      <c r="L35" s="2">
        <f t="shared" ref="L35:L40" si="26">EXP(0.06*K35)</f>
        <v>826.22037723405492</v>
      </c>
      <c r="M35" s="2">
        <f>SUMIF(A:A,A35,L:L)</f>
        <v>3942.9814397172086</v>
      </c>
      <c r="N35" s="3">
        <f t="shared" ref="N35:N40" si="27">L35/M35</f>
        <v>0.20954204067805898</v>
      </c>
      <c r="O35" s="6">
        <f t="shared" ref="O35:O40" si="28">1/N35</f>
        <v>4.7723120227525273</v>
      </c>
      <c r="P35" s="3">
        <f t="shared" ref="P35:P40" si="29">IF(O35&gt;21,"",N35)</f>
        <v>0.20954204067805898</v>
      </c>
      <c r="Q35" s="3">
        <f>IF(ISNUMBER(P35),SUMIF(A:A,A35,P:P),"")</f>
        <v>0.89705545869554726</v>
      </c>
      <c r="R35" s="3">
        <f t="shared" ref="R35:R40" si="30">IFERROR(P35*(1/Q35),"")</f>
        <v>0.23358872480723145</v>
      </c>
      <c r="S35" s="7">
        <f t="shared" ref="S35:S40" si="31">IFERROR(1/R35,"")</f>
        <v>4.2810285506085437</v>
      </c>
    </row>
    <row r="36" spans="1:19" x14ac:dyDescent="0.3">
      <c r="A36" s="1">
        <v>43</v>
      </c>
      <c r="B36" s="5">
        <v>0.70833333333333337</v>
      </c>
      <c r="C36" s="1" t="s">
        <v>19</v>
      </c>
      <c r="D36" s="1">
        <v>6</v>
      </c>
      <c r="E36" s="1">
        <v>2</v>
      </c>
      <c r="F36" s="1" t="s">
        <v>48</v>
      </c>
      <c r="G36" s="1">
        <v>71.38</v>
      </c>
      <c r="H36" s="1">
        <f>1+COUNTIFS(A:A,A36,G:G,"&gt;"&amp;G36)</f>
        <v>2</v>
      </c>
      <c r="I36" s="2">
        <f>AVERAGEIF(A:A,A36,G:G)</f>
        <v>49.852307692307704</v>
      </c>
      <c r="J36" s="2">
        <f t="shared" si="24"/>
        <v>21.527692307692291</v>
      </c>
      <c r="K36" s="2">
        <f t="shared" si="25"/>
        <v>111.52769230769229</v>
      </c>
      <c r="L36" s="2">
        <f t="shared" si="26"/>
        <v>805.65977536681885</v>
      </c>
      <c r="M36" s="2">
        <f>SUMIF(A:A,A36,L:L)</f>
        <v>3942.9814397172086</v>
      </c>
      <c r="N36" s="3">
        <f t="shared" si="27"/>
        <v>0.20432755966119914</v>
      </c>
      <c r="O36" s="6">
        <f t="shared" si="28"/>
        <v>4.8941023993930433</v>
      </c>
      <c r="P36" s="3">
        <f t="shared" si="29"/>
        <v>0.20432755966119914</v>
      </c>
      <c r="Q36" s="3">
        <f>IF(ISNUMBER(P36),SUMIF(A:A,A36,P:P),"")</f>
        <v>0.89705545869554726</v>
      </c>
      <c r="R36" s="3">
        <f t="shared" si="30"/>
        <v>0.22777583891894704</v>
      </c>
      <c r="S36" s="7">
        <f t="shared" si="31"/>
        <v>4.3902812727905056</v>
      </c>
    </row>
    <row r="37" spans="1:19" x14ac:dyDescent="0.3">
      <c r="A37" s="1">
        <v>43</v>
      </c>
      <c r="B37" s="5">
        <v>0.70833333333333337</v>
      </c>
      <c r="C37" s="1" t="s">
        <v>19</v>
      </c>
      <c r="D37" s="1">
        <v>6</v>
      </c>
      <c r="E37" s="1">
        <v>7</v>
      </c>
      <c r="F37" s="1" t="s">
        <v>53</v>
      </c>
      <c r="G37" s="1">
        <v>58.14</v>
      </c>
      <c r="H37" s="1">
        <f>1+COUNTIFS(A:A,A37,G:G,"&gt;"&amp;G37)</f>
        <v>3</v>
      </c>
      <c r="I37" s="2">
        <f>AVERAGEIF(A:A,A37,G:G)</f>
        <v>49.852307692307704</v>
      </c>
      <c r="J37" s="2">
        <f t="shared" si="24"/>
        <v>8.2876923076922964</v>
      </c>
      <c r="K37" s="2">
        <f t="shared" si="25"/>
        <v>98.287692307692296</v>
      </c>
      <c r="L37" s="2">
        <f t="shared" si="26"/>
        <v>364.03919429022909</v>
      </c>
      <c r="M37" s="2">
        <f>SUMIF(A:A,A37,L:L)</f>
        <v>3942.9814397172086</v>
      </c>
      <c r="N37" s="3">
        <f t="shared" si="27"/>
        <v>9.2325870627567058E-2</v>
      </c>
      <c r="O37" s="6">
        <f t="shared" si="28"/>
        <v>10.831200325571755</v>
      </c>
      <c r="P37" s="3">
        <f t="shared" si="29"/>
        <v>9.2325870627567058E-2</v>
      </c>
      <c r="Q37" s="3">
        <f>IF(ISNUMBER(P37),SUMIF(A:A,A37,P:P),"")</f>
        <v>0.89705545869554726</v>
      </c>
      <c r="R37" s="3">
        <f t="shared" si="30"/>
        <v>0.10292102871969885</v>
      </c>
      <c r="S37" s="7">
        <f t="shared" si="31"/>
        <v>9.716187376279132</v>
      </c>
    </row>
    <row r="38" spans="1:19" x14ac:dyDescent="0.3">
      <c r="A38" s="1">
        <v>43</v>
      </c>
      <c r="B38" s="5">
        <v>0.70833333333333337</v>
      </c>
      <c r="C38" s="1" t="s">
        <v>19</v>
      </c>
      <c r="D38" s="1">
        <v>6</v>
      </c>
      <c r="E38" s="1">
        <v>6</v>
      </c>
      <c r="F38" s="1" t="s">
        <v>52</v>
      </c>
      <c r="G38" s="1">
        <v>55.52</v>
      </c>
      <c r="H38" s="1">
        <f>1+COUNTIFS(A:A,A38,G:G,"&gt;"&amp;G38)</f>
        <v>4</v>
      </c>
      <c r="I38" s="2">
        <f>AVERAGEIF(A:A,A38,G:G)</f>
        <v>49.852307692307704</v>
      </c>
      <c r="J38" s="2">
        <f t="shared" si="24"/>
        <v>5.6676923076922989</v>
      </c>
      <c r="K38" s="2">
        <f t="shared" si="25"/>
        <v>95.667692307692306</v>
      </c>
      <c r="L38" s="2">
        <f t="shared" si="26"/>
        <v>311.08355399569376</v>
      </c>
      <c r="M38" s="2">
        <f>SUMIF(A:A,A38,L:L)</f>
        <v>3942.9814397172086</v>
      </c>
      <c r="N38" s="3">
        <f t="shared" si="27"/>
        <v>7.8895515678106959E-2</v>
      </c>
      <c r="O38" s="6">
        <f t="shared" si="28"/>
        <v>12.67499161904197</v>
      </c>
      <c r="P38" s="3">
        <f t="shared" si="29"/>
        <v>7.8895515678106959E-2</v>
      </c>
      <c r="Q38" s="3">
        <f>IF(ISNUMBER(P38),SUMIF(A:A,A38,P:P),"")</f>
        <v>0.89705545869554726</v>
      </c>
      <c r="R38" s="3">
        <f t="shared" si="30"/>
        <v>8.794942933944444E-2</v>
      </c>
      <c r="S38" s="7">
        <f t="shared" si="31"/>
        <v>11.370170420781912</v>
      </c>
    </row>
    <row r="39" spans="1:19" x14ac:dyDescent="0.3">
      <c r="A39" s="1">
        <v>43</v>
      </c>
      <c r="B39" s="5">
        <v>0.70833333333333337</v>
      </c>
      <c r="C39" s="1" t="s">
        <v>19</v>
      </c>
      <c r="D39" s="1">
        <v>6</v>
      </c>
      <c r="E39" s="1">
        <v>5</v>
      </c>
      <c r="F39" s="1" t="s">
        <v>51</v>
      </c>
      <c r="G39" s="1">
        <v>53.39</v>
      </c>
      <c r="H39" s="1">
        <f>1+COUNTIFS(A:A,A39,G:G,"&gt;"&amp;G39)</f>
        <v>5</v>
      </c>
      <c r="I39" s="2">
        <f>AVERAGEIF(A:A,A39,G:G)</f>
        <v>49.852307692307704</v>
      </c>
      <c r="J39" s="2">
        <f t="shared" si="24"/>
        <v>3.5376923076922964</v>
      </c>
      <c r="K39" s="2">
        <f t="shared" si="25"/>
        <v>93.537692307692296</v>
      </c>
      <c r="L39" s="2">
        <f t="shared" si="26"/>
        <v>273.76266323719545</v>
      </c>
      <c r="M39" s="2">
        <f>SUMIF(A:A,A39,L:L)</f>
        <v>3942.9814397172086</v>
      </c>
      <c r="N39" s="3">
        <f t="shared" si="27"/>
        <v>6.9430370754377621E-2</v>
      </c>
      <c r="O39" s="6">
        <f t="shared" si="28"/>
        <v>14.402918911922265</v>
      </c>
      <c r="P39" s="3">
        <f t="shared" si="29"/>
        <v>6.9430370754377621E-2</v>
      </c>
      <c r="Q39" s="3">
        <f>IF(ISNUMBER(P39),SUMIF(A:A,A39,P:P),"")</f>
        <v>0.89705545869554726</v>
      </c>
      <c r="R39" s="3">
        <f t="shared" si="30"/>
        <v>7.7398080666428087E-2</v>
      </c>
      <c r="S39" s="7">
        <f t="shared" si="31"/>
        <v>12.920217031089201</v>
      </c>
    </row>
    <row r="40" spans="1:19" x14ac:dyDescent="0.3">
      <c r="A40" s="1">
        <v>43</v>
      </c>
      <c r="B40" s="5">
        <v>0.70833333333333337</v>
      </c>
      <c r="C40" s="1" t="s">
        <v>19</v>
      </c>
      <c r="D40" s="1">
        <v>6</v>
      </c>
      <c r="E40" s="1">
        <v>9</v>
      </c>
      <c r="F40" s="1" t="s">
        <v>55</v>
      </c>
      <c r="G40" s="1">
        <v>53.13</v>
      </c>
      <c r="H40" s="1">
        <f>1+COUNTIFS(A:A,A40,G:G,"&gt;"&amp;G40)</f>
        <v>6</v>
      </c>
      <c r="I40" s="2">
        <f>AVERAGEIF(A:A,A40,G:G)</f>
        <v>49.852307692307704</v>
      </c>
      <c r="J40" s="2">
        <f t="shared" si="24"/>
        <v>3.2776923076922984</v>
      </c>
      <c r="K40" s="2">
        <f t="shared" si="25"/>
        <v>93.277692307692291</v>
      </c>
      <c r="L40" s="2">
        <f t="shared" si="26"/>
        <v>269.52510458551916</v>
      </c>
      <c r="M40" s="2">
        <f>SUMIF(A:A,A40,L:L)</f>
        <v>3942.9814397172086</v>
      </c>
      <c r="N40" s="3">
        <f t="shared" si="27"/>
        <v>6.8355661497825751E-2</v>
      </c>
      <c r="O40" s="6">
        <f t="shared" si="28"/>
        <v>14.629366143019594</v>
      </c>
      <c r="P40" s="3">
        <f t="shared" si="29"/>
        <v>6.8355661497825751E-2</v>
      </c>
      <c r="Q40" s="3">
        <f>IF(ISNUMBER(P40),SUMIF(A:A,A40,P:P),"")</f>
        <v>0.89705545869554726</v>
      </c>
      <c r="R40" s="3">
        <f t="shared" si="30"/>
        <v>7.6200039624333929E-2</v>
      </c>
      <c r="S40" s="7">
        <f t="shared" si="31"/>
        <v>13.123352755851551</v>
      </c>
    </row>
    <row r="41" spans="1:19" x14ac:dyDescent="0.3">
      <c r="A41" s="1">
        <v>43</v>
      </c>
      <c r="B41" s="5">
        <v>0.70833333333333337</v>
      </c>
      <c r="C41" s="1" t="s">
        <v>19</v>
      </c>
      <c r="D41" s="1">
        <v>6</v>
      </c>
      <c r="E41" s="1">
        <v>4</v>
      </c>
      <c r="F41" s="1" t="s">
        <v>50</v>
      </c>
      <c r="G41" s="1">
        <v>51.31</v>
      </c>
      <c r="H41" s="1">
        <f>1+COUNTIFS(A:A,A41,G:G,"&gt;"&amp;G41)</f>
        <v>7</v>
      </c>
      <c r="I41" s="2">
        <f>AVERAGEIF(A:A,A41,G:G)</f>
        <v>49.852307692307704</v>
      </c>
      <c r="J41" s="2">
        <f t="shared" ref="J41:J82" si="32">G41-I41</f>
        <v>1.4576923076922981</v>
      </c>
      <c r="K41" s="2">
        <f t="shared" ref="K41:K82" si="33">90+J41</f>
        <v>91.457692307692298</v>
      </c>
      <c r="L41" s="2">
        <f t="shared" ref="L41:L82" si="34">EXP(0.06*K41)</f>
        <v>241.64302612282077</v>
      </c>
      <c r="M41" s="2">
        <f>SUMIF(A:A,A41,L:L)</f>
        <v>3942.9814397172086</v>
      </c>
      <c r="N41" s="3">
        <f t="shared" ref="N41:N82" si="35">L41/M41</f>
        <v>6.1284342778988948E-2</v>
      </c>
      <c r="O41" s="6">
        <f t="shared" ref="O41:O82" si="36">1/N41</f>
        <v>16.317381482025869</v>
      </c>
      <c r="P41" s="3">
        <f t="shared" ref="P41:P82" si="37">IF(O41&gt;21,"",N41)</f>
        <v>6.1284342778988948E-2</v>
      </c>
      <c r="Q41" s="3">
        <f>IF(ISNUMBER(P41),SUMIF(A:A,A41,P:P),"")</f>
        <v>0.89705545869554726</v>
      </c>
      <c r="R41" s="3">
        <f t="shared" ref="R41:R82" si="38">IFERROR(P41*(1/Q41),"")</f>
        <v>6.8317228533568641E-2</v>
      </c>
      <c r="S41" s="7">
        <f t="shared" ref="S41:S82" si="39">IFERROR(1/R41,"")</f>
        <v>14.637596130068944</v>
      </c>
    </row>
    <row r="42" spans="1:19" x14ac:dyDescent="0.3">
      <c r="A42" s="1">
        <v>43</v>
      </c>
      <c r="B42" s="5">
        <v>0.70833333333333337</v>
      </c>
      <c r="C42" s="1" t="s">
        <v>19</v>
      </c>
      <c r="D42" s="1">
        <v>6</v>
      </c>
      <c r="E42" s="1">
        <v>10</v>
      </c>
      <c r="F42" s="1" t="s">
        <v>56</v>
      </c>
      <c r="G42" s="1">
        <v>51.05</v>
      </c>
      <c r="H42" s="1">
        <f>1+COUNTIFS(A:A,A42,G:G,"&gt;"&amp;G42)</f>
        <v>8</v>
      </c>
      <c r="I42" s="2">
        <f>AVERAGEIF(A:A,A42,G:G)</f>
        <v>49.852307692307704</v>
      </c>
      <c r="J42" s="2">
        <f t="shared" si="32"/>
        <v>1.197692307692293</v>
      </c>
      <c r="K42" s="2">
        <f t="shared" si="33"/>
        <v>91.197692307692293</v>
      </c>
      <c r="L42" s="2">
        <f t="shared" si="34"/>
        <v>237.90264573692133</v>
      </c>
      <c r="M42" s="2">
        <f>SUMIF(A:A,A42,L:L)</f>
        <v>3942.9814397172086</v>
      </c>
      <c r="N42" s="3">
        <f t="shared" si="35"/>
        <v>6.0335725484415105E-2</v>
      </c>
      <c r="O42" s="6">
        <f t="shared" si="36"/>
        <v>16.573928497110771</v>
      </c>
      <c r="P42" s="3">
        <f t="shared" si="37"/>
        <v>6.0335725484415105E-2</v>
      </c>
      <c r="Q42" s="3">
        <f>IF(ISNUMBER(P42),SUMIF(A:A,A42,P:P),"")</f>
        <v>0.89705545869554726</v>
      </c>
      <c r="R42" s="3">
        <f t="shared" si="38"/>
        <v>6.7259749550102804E-2</v>
      </c>
      <c r="S42" s="7">
        <f t="shared" si="39"/>
        <v>14.867733030362905</v>
      </c>
    </row>
    <row r="43" spans="1:19" x14ac:dyDescent="0.3">
      <c r="A43" s="1">
        <v>43</v>
      </c>
      <c r="B43" s="5">
        <v>0.70833333333333337</v>
      </c>
      <c r="C43" s="1" t="s">
        <v>19</v>
      </c>
      <c r="D43" s="1">
        <v>6</v>
      </c>
      <c r="E43" s="1">
        <v>11</v>
      </c>
      <c r="F43" s="1" t="s">
        <v>57</v>
      </c>
      <c r="G43" s="1">
        <v>48.75</v>
      </c>
      <c r="H43" s="1">
        <f>1+COUNTIFS(A:A,A43,G:G,"&gt;"&amp;G43)</f>
        <v>9</v>
      </c>
      <c r="I43" s="2">
        <f>AVERAGEIF(A:A,A43,G:G)</f>
        <v>49.852307692307704</v>
      </c>
      <c r="J43" s="2">
        <f t="shared" si="32"/>
        <v>-1.1023076923077042</v>
      </c>
      <c r="K43" s="2">
        <f t="shared" si="33"/>
        <v>88.897692307692296</v>
      </c>
      <c r="L43" s="2">
        <f t="shared" si="34"/>
        <v>207.23668346429633</v>
      </c>
      <c r="M43" s="2">
        <f>SUMIF(A:A,A43,L:L)</f>
        <v>3942.9814397172086</v>
      </c>
      <c r="N43" s="3">
        <f t="shared" si="35"/>
        <v>5.2558371535007628E-2</v>
      </c>
      <c r="O43" s="6">
        <f t="shared" si="36"/>
        <v>19.026464686675624</v>
      </c>
      <c r="P43" s="3">
        <f t="shared" si="37"/>
        <v>5.2558371535007628E-2</v>
      </c>
      <c r="Q43" s="3">
        <f>IF(ISNUMBER(P43),SUMIF(A:A,A43,P:P),"")</f>
        <v>0.89705545869554726</v>
      </c>
      <c r="R43" s="3">
        <f t="shared" si="38"/>
        <v>5.8589879840244607E-2</v>
      </c>
      <c r="S43" s="7">
        <f t="shared" si="39"/>
        <v>17.067794006860435</v>
      </c>
    </row>
    <row r="44" spans="1:19" x14ac:dyDescent="0.3">
      <c r="A44" s="1">
        <v>43</v>
      </c>
      <c r="B44" s="5">
        <v>0.70833333333333337</v>
      </c>
      <c r="C44" s="1" t="s">
        <v>19</v>
      </c>
      <c r="D44" s="1">
        <v>6</v>
      </c>
      <c r="E44" s="1">
        <v>1</v>
      </c>
      <c r="F44" s="1" t="s">
        <v>47</v>
      </c>
      <c r="G44" s="1">
        <v>45.84</v>
      </c>
      <c r="H44" s="1">
        <f>1+COUNTIFS(A:A,A44,G:G,"&gt;"&amp;G44)</f>
        <v>10</v>
      </c>
      <c r="I44" s="2">
        <f>AVERAGEIF(A:A,A44,G:G)</f>
        <v>49.852307692307704</v>
      </c>
      <c r="J44" s="2">
        <f t="shared" si="32"/>
        <v>-4.0123076923077008</v>
      </c>
      <c r="K44" s="2">
        <f t="shared" si="33"/>
        <v>85.987692307692299</v>
      </c>
      <c r="L44" s="2">
        <f t="shared" si="34"/>
        <v>174.03588932974642</v>
      </c>
      <c r="M44" s="2">
        <f>SUMIF(A:A,A44,L:L)</f>
        <v>3942.9814397172086</v>
      </c>
      <c r="N44" s="3">
        <f t="shared" si="35"/>
        <v>4.4138145712962908E-2</v>
      </c>
      <c r="O44" s="6">
        <f t="shared" si="36"/>
        <v>22.656139804856156</v>
      </c>
      <c r="P44" s="3" t="str">
        <f t="shared" si="37"/>
        <v/>
      </c>
      <c r="Q44" s="3" t="str">
        <f>IF(ISNUMBER(P44),SUMIF(A:A,A44,P:P),"")</f>
        <v/>
      </c>
      <c r="R44" s="3" t="str">
        <f t="shared" si="38"/>
        <v/>
      </c>
      <c r="S44" s="7" t="str">
        <f t="shared" si="39"/>
        <v/>
      </c>
    </row>
    <row r="45" spans="1:19" x14ac:dyDescent="0.3">
      <c r="A45" s="1">
        <v>43</v>
      </c>
      <c r="B45" s="5">
        <v>0.70833333333333337</v>
      </c>
      <c r="C45" s="1" t="s">
        <v>19</v>
      </c>
      <c r="D45" s="1">
        <v>6</v>
      </c>
      <c r="E45" s="1">
        <v>8</v>
      </c>
      <c r="F45" s="1" t="s">
        <v>54</v>
      </c>
      <c r="G45" s="1">
        <v>40.81</v>
      </c>
      <c r="H45" s="1">
        <f>1+COUNTIFS(A:A,A45,G:G,"&gt;"&amp;G45)</f>
        <v>11</v>
      </c>
      <c r="I45" s="2">
        <f>AVERAGEIF(A:A,A45,G:G)</f>
        <v>49.852307692307704</v>
      </c>
      <c r="J45" s="2">
        <f t="shared" si="32"/>
        <v>-9.0423076923077019</v>
      </c>
      <c r="K45" s="2">
        <f t="shared" si="33"/>
        <v>80.957692307692298</v>
      </c>
      <c r="L45" s="2">
        <f t="shared" si="34"/>
        <v>128.69709448350983</v>
      </c>
      <c r="M45" s="2">
        <f>SUMIF(A:A,A45,L:L)</f>
        <v>3942.9814397172086</v>
      </c>
      <c r="N45" s="3">
        <f t="shared" si="35"/>
        <v>3.2639538494185764E-2</v>
      </c>
      <c r="O45" s="6">
        <f t="shared" si="36"/>
        <v>30.637688096543851</v>
      </c>
      <c r="P45" s="3" t="str">
        <f t="shared" si="37"/>
        <v/>
      </c>
      <c r="Q45" s="3" t="str">
        <f>IF(ISNUMBER(P45),SUMIF(A:A,A45,P:P),"")</f>
        <v/>
      </c>
      <c r="R45" s="3" t="str">
        <f t="shared" si="38"/>
        <v/>
      </c>
      <c r="S45" s="7" t="str">
        <f t="shared" si="39"/>
        <v/>
      </c>
    </row>
    <row r="46" spans="1:19" x14ac:dyDescent="0.3">
      <c r="A46" s="1">
        <v>43</v>
      </c>
      <c r="B46" s="5">
        <v>0.70833333333333337</v>
      </c>
      <c r="C46" s="1" t="s">
        <v>19</v>
      </c>
      <c r="D46" s="1">
        <v>6</v>
      </c>
      <c r="E46" s="1">
        <v>12</v>
      </c>
      <c r="F46" s="1" t="s">
        <v>58</v>
      </c>
      <c r="G46" s="1">
        <v>32.01</v>
      </c>
      <c r="H46" s="1">
        <f>1+COUNTIFS(A:A,A46,G:G,"&gt;"&amp;G46)</f>
        <v>12</v>
      </c>
      <c r="I46" s="2">
        <f>AVERAGEIF(A:A,A46,G:G)</f>
        <v>49.852307692307704</v>
      </c>
      <c r="J46" s="2">
        <f t="shared" si="32"/>
        <v>-17.842307692307706</v>
      </c>
      <c r="K46" s="2">
        <f t="shared" si="33"/>
        <v>72.157692307692287</v>
      </c>
      <c r="L46" s="2">
        <f t="shared" si="34"/>
        <v>75.903404499502656</v>
      </c>
      <c r="M46" s="2">
        <f>SUMIF(A:A,A46,L:L)</f>
        <v>3942.9814397172086</v>
      </c>
      <c r="N46" s="3">
        <f t="shared" si="35"/>
        <v>1.9250256604034753E-2</v>
      </c>
      <c r="O46" s="6">
        <f t="shared" si="36"/>
        <v>51.947359485608374</v>
      </c>
      <c r="P46" s="3" t="str">
        <f t="shared" si="37"/>
        <v/>
      </c>
      <c r="Q46" s="3" t="str">
        <f>IF(ISNUMBER(P46),SUMIF(A:A,A46,P:P),"")</f>
        <v/>
      </c>
      <c r="R46" s="3" t="str">
        <f t="shared" si="38"/>
        <v/>
      </c>
      <c r="S46" s="7" t="str">
        <f t="shared" si="39"/>
        <v/>
      </c>
    </row>
    <row r="47" spans="1:19" x14ac:dyDescent="0.3">
      <c r="A47" s="1">
        <v>43</v>
      </c>
      <c r="B47" s="5">
        <v>0.70833333333333337</v>
      </c>
      <c r="C47" s="1" t="s">
        <v>19</v>
      </c>
      <c r="D47" s="1">
        <v>6</v>
      </c>
      <c r="E47" s="1">
        <v>13</v>
      </c>
      <c r="F47" s="1" t="s">
        <v>59</v>
      </c>
      <c r="G47" s="1">
        <v>14.95</v>
      </c>
      <c r="H47" s="1">
        <f>1+COUNTIFS(A:A,A47,G:G,"&gt;"&amp;G47)</f>
        <v>13</v>
      </c>
      <c r="I47" s="2">
        <f>AVERAGEIF(A:A,A47,G:G)</f>
        <v>49.852307692307704</v>
      </c>
      <c r="J47" s="2">
        <f t="shared" si="32"/>
        <v>-34.902307692307701</v>
      </c>
      <c r="K47" s="2">
        <f t="shared" si="33"/>
        <v>55.097692307692299</v>
      </c>
      <c r="L47" s="2">
        <f t="shared" si="34"/>
        <v>27.272027370900254</v>
      </c>
      <c r="M47" s="2">
        <f>SUMIF(A:A,A47,L:L)</f>
        <v>3942.9814397172086</v>
      </c>
      <c r="N47" s="3">
        <f t="shared" si="35"/>
        <v>6.9166004932694307E-3</v>
      </c>
      <c r="O47" s="6">
        <f t="shared" si="36"/>
        <v>144.57969648140062</v>
      </c>
      <c r="P47" s="3" t="str">
        <f t="shared" si="37"/>
        <v/>
      </c>
      <c r="Q47" s="3" t="str">
        <f>IF(ISNUMBER(P47),SUMIF(A:A,A47,P:P),"")</f>
        <v/>
      </c>
      <c r="R47" s="3" t="str">
        <f t="shared" si="38"/>
        <v/>
      </c>
      <c r="S47" s="7" t="str">
        <f t="shared" si="39"/>
        <v/>
      </c>
    </row>
    <row r="48" spans="1:19" x14ac:dyDescent="0.3">
      <c r="A48" s="1">
        <v>45</v>
      </c>
      <c r="B48" s="5">
        <v>0.73263888888888884</v>
      </c>
      <c r="C48" s="1" t="s">
        <v>19</v>
      </c>
      <c r="D48" s="1">
        <v>7</v>
      </c>
      <c r="E48" s="1">
        <v>4</v>
      </c>
      <c r="F48" s="1" t="s">
        <v>63</v>
      </c>
      <c r="G48" s="1">
        <v>69.430000000000007</v>
      </c>
      <c r="H48" s="1">
        <f>1+COUNTIFS(A:A,A48,G:G,"&gt;"&amp;G48)</f>
        <v>1</v>
      </c>
      <c r="I48" s="2">
        <f>AVERAGEIF(A:A,A48,G:G)</f>
        <v>49.426153846153838</v>
      </c>
      <c r="J48" s="2">
        <f t="shared" si="32"/>
        <v>20.003846153846169</v>
      </c>
      <c r="K48" s="2">
        <f t="shared" si="33"/>
        <v>110.00384615384617</v>
      </c>
      <c r="L48" s="2">
        <f t="shared" si="34"/>
        <v>735.26484616838297</v>
      </c>
      <c r="M48" s="2">
        <f>SUMIF(A:A,A48,L:L)</f>
        <v>3575.2323201628174</v>
      </c>
      <c r="N48" s="3">
        <f t="shared" si="35"/>
        <v>0.20565512401020664</v>
      </c>
      <c r="O48" s="6">
        <f t="shared" si="36"/>
        <v>4.8625095280892205</v>
      </c>
      <c r="P48" s="3">
        <f t="shared" si="37"/>
        <v>0.20565512401020664</v>
      </c>
      <c r="Q48" s="3">
        <f>IF(ISNUMBER(P48),SUMIF(A:A,A48,P:P),"")</f>
        <v>0.79155909945605984</v>
      </c>
      <c r="R48" s="3">
        <f t="shared" si="38"/>
        <v>0.25981019503348246</v>
      </c>
      <c r="S48" s="7">
        <f t="shared" si="39"/>
        <v>3.8489636631508137</v>
      </c>
    </row>
    <row r="49" spans="1:19" x14ac:dyDescent="0.3">
      <c r="A49" s="1">
        <v>45</v>
      </c>
      <c r="B49" s="5">
        <v>0.73263888888888884</v>
      </c>
      <c r="C49" s="1" t="s">
        <v>19</v>
      </c>
      <c r="D49" s="1">
        <v>7</v>
      </c>
      <c r="E49" s="1">
        <v>5</v>
      </c>
      <c r="F49" s="1" t="s">
        <v>64</v>
      </c>
      <c r="G49" s="1">
        <v>61.57</v>
      </c>
      <c r="H49" s="1">
        <f>1+COUNTIFS(A:A,A49,G:G,"&gt;"&amp;G49)</f>
        <v>2</v>
      </c>
      <c r="I49" s="2">
        <f>AVERAGEIF(A:A,A49,G:G)</f>
        <v>49.426153846153838</v>
      </c>
      <c r="J49" s="2">
        <f t="shared" si="32"/>
        <v>12.143846153846162</v>
      </c>
      <c r="K49" s="2">
        <f t="shared" si="33"/>
        <v>102.14384615384617</v>
      </c>
      <c r="L49" s="2">
        <f t="shared" si="34"/>
        <v>458.8075170295636</v>
      </c>
      <c r="M49" s="2">
        <f>SUMIF(A:A,A49,L:L)</f>
        <v>3575.2323201628174</v>
      </c>
      <c r="N49" s="3">
        <f t="shared" si="35"/>
        <v>0.12832942755693966</v>
      </c>
      <c r="O49" s="6">
        <f t="shared" si="36"/>
        <v>7.7924449523185233</v>
      </c>
      <c r="P49" s="3">
        <f t="shared" si="37"/>
        <v>0.12832942755693966</v>
      </c>
      <c r="Q49" s="3">
        <f>IF(ISNUMBER(P49),SUMIF(A:A,A49,P:P),"")</f>
        <v>0.79155909945605984</v>
      </c>
      <c r="R49" s="3">
        <f t="shared" si="38"/>
        <v>0.16212235781904916</v>
      </c>
      <c r="S49" s="7">
        <f t="shared" si="39"/>
        <v>6.1681807090181691</v>
      </c>
    </row>
    <row r="50" spans="1:19" x14ac:dyDescent="0.3">
      <c r="A50" s="1">
        <v>45</v>
      </c>
      <c r="B50" s="5">
        <v>0.73263888888888884</v>
      </c>
      <c r="C50" s="1" t="s">
        <v>19</v>
      </c>
      <c r="D50" s="1">
        <v>7</v>
      </c>
      <c r="E50" s="1">
        <v>2</v>
      </c>
      <c r="F50" s="1" t="s">
        <v>61</v>
      </c>
      <c r="G50" s="1">
        <v>59.18</v>
      </c>
      <c r="H50" s="1">
        <f>1+COUNTIFS(A:A,A50,G:G,"&gt;"&amp;G50)</f>
        <v>3</v>
      </c>
      <c r="I50" s="2">
        <f>AVERAGEIF(A:A,A50,G:G)</f>
        <v>49.426153846153838</v>
      </c>
      <c r="J50" s="2">
        <f t="shared" si="32"/>
        <v>9.7538461538461618</v>
      </c>
      <c r="K50" s="2">
        <f t="shared" si="33"/>
        <v>99.753846153846155</v>
      </c>
      <c r="L50" s="2">
        <f t="shared" si="34"/>
        <v>397.5142447219414</v>
      </c>
      <c r="M50" s="2">
        <f>SUMIF(A:A,A50,L:L)</f>
        <v>3575.2323201628174</v>
      </c>
      <c r="N50" s="3">
        <f t="shared" si="35"/>
        <v>0.11118557036982661</v>
      </c>
      <c r="O50" s="6">
        <f t="shared" si="36"/>
        <v>8.9939728390454761</v>
      </c>
      <c r="P50" s="3">
        <f t="shared" si="37"/>
        <v>0.11118557036982661</v>
      </c>
      <c r="Q50" s="3">
        <f>IF(ISNUMBER(P50),SUMIF(A:A,A50,P:P),"")</f>
        <v>0.79155909945605984</v>
      </c>
      <c r="R50" s="3">
        <f t="shared" si="38"/>
        <v>0.14046401645339007</v>
      </c>
      <c r="S50" s="7">
        <f t="shared" si="39"/>
        <v>7.119261041007098</v>
      </c>
    </row>
    <row r="51" spans="1:19" x14ac:dyDescent="0.3">
      <c r="A51" s="1">
        <v>45</v>
      </c>
      <c r="B51" s="5">
        <v>0.73263888888888884</v>
      </c>
      <c r="C51" s="1" t="s">
        <v>19</v>
      </c>
      <c r="D51" s="1">
        <v>7</v>
      </c>
      <c r="E51" s="1">
        <v>6</v>
      </c>
      <c r="F51" s="1" t="s">
        <v>65</v>
      </c>
      <c r="G51" s="1">
        <v>58.03</v>
      </c>
      <c r="H51" s="1">
        <f>1+COUNTIFS(A:A,A51,G:G,"&gt;"&amp;G51)</f>
        <v>4</v>
      </c>
      <c r="I51" s="2">
        <f>AVERAGEIF(A:A,A51,G:G)</f>
        <v>49.426153846153838</v>
      </c>
      <c r="J51" s="2">
        <f t="shared" si="32"/>
        <v>8.6038461538461632</v>
      </c>
      <c r="K51" s="2">
        <f t="shared" si="33"/>
        <v>98.603846153846163</v>
      </c>
      <c r="L51" s="2">
        <f t="shared" si="34"/>
        <v>371.01065031012348</v>
      </c>
      <c r="M51" s="2">
        <f>SUMIF(A:A,A51,L:L)</f>
        <v>3575.2323201628174</v>
      </c>
      <c r="N51" s="3">
        <f t="shared" si="35"/>
        <v>0.10377245926587157</v>
      </c>
      <c r="O51" s="6">
        <f t="shared" si="36"/>
        <v>9.6364681638500738</v>
      </c>
      <c r="P51" s="3">
        <f t="shared" si="37"/>
        <v>0.10377245926587157</v>
      </c>
      <c r="Q51" s="3">
        <f>IF(ISNUMBER(P51),SUMIF(A:A,A51,P:P),"")</f>
        <v>0.79155909945605984</v>
      </c>
      <c r="R51" s="3">
        <f t="shared" si="38"/>
        <v>0.13109881414689248</v>
      </c>
      <c r="S51" s="7">
        <f t="shared" si="39"/>
        <v>7.6278340617141556</v>
      </c>
    </row>
    <row r="52" spans="1:19" x14ac:dyDescent="0.3">
      <c r="A52" s="1">
        <v>45</v>
      </c>
      <c r="B52" s="5">
        <v>0.73263888888888884</v>
      </c>
      <c r="C52" s="1" t="s">
        <v>19</v>
      </c>
      <c r="D52" s="1">
        <v>7</v>
      </c>
      <c r="E52" s="1">
        <v>11</v>
      </c>
      <c r="F52" s="1" t="s">
        <v>70</v>
      </c>
      <c r="G52" s="1">
        <v>56.86</v>
      </c>
      <c r="H52" s="1">
        <f>1+COUNTIFS(A:A,A52,G:G,"&gt;"&amp;G52)</f>
        <v>5</v>
      </c>
      <c r="I52" s="2">
        <f>AVERAGEIF(A:A,A52,G:G)</f>
        <v>49.426153846153838</v>
      </c>
      <c r="J52" s="2">
        <f t="shared" si="32"/>
        <v>7.4338461538461615</v>
      </c>
      <c r="K52" s="2">
        <f t="shared" si="33"/>
        <v>97.433846153846162</v>
      </c>
      <c r="L52" s="2">
        <f t="shared" si="34"/>
        <v>345.85885877905196</v>
      </c>
      <c r="M52" s="2">
        <f>SUMIF(A:A,A52,L:L)</f>
        <v>3575.2323201628174</v>
      </c>
      <c r="N52" s="3">
        <f t="shared" si="35"/>
        <v>9.6737450271008246E-2</v>
      </c>
      <c r="O52" s="6">
        <f t="shared" si="36"/>
        <v>10.337258189031422</v>
      </c>
      <c r="P52" s="3">
        <f t="shared" si="37"/>
        <v>9.6737450271008246E-2</v>
      </c>
      <c r="Q52" s="3">
        <f>IF(ISNUMBER(P52),SUMIF(A:A,A52,P:P),"")</f>
        <v>0.79155909945605984</v>
      </c>
      <c r="R52" s="3">
        <f t="shared" si="38"/>
        <v>0.1222112794072911</v>
      </c>
      <c r="S52" s="7">
        <f t="shared" si="39"/>
        <v>8.1825507829544932</v>
      </c>
    </row>
    <row r="53" spans="1:19" x14ac:dyDescent="0.3">
      <c r="A53" s="1">
        <v>45</v>
      </c>
      <c r="B53" s="5">
        <v>0.73263888888888884</v>
      </c>
      <c r="C53" s="1" t="s">
        <v>19</v>
      </c>
      <c r="D53" s="1">
        <v>7</v>
      </c>
      <c r="E53" s="1">
        <v>8</v>
      </c>
      <c r="F53" s="1" t="s">
        <v>67</v>
      </c>
      <c r="G53" s="1">
        <v>54.1</v>
      </c>
      <c r="H53" s="1">
        <f>1+COUNTIFS(A:A,A53,G:G,"&gt;"&amp;G53)</f>
        <v>6</v>
      </c>
      <c r="I53" s="2">
        <f>AVERAGEIF(A:A,A53,G:G)</f>
        <v>49.426153846153838</v>
      </c>
      <c r="J53" s="2">
        <f t="shared" si="32"/>
        <v>4.6738461538461635</v>
      </c>
      <c r="K53" s="2">
        <f t="shared" si="33"/>
        <v>94.673846153846171</v>
      </c>
      <c r="L53" s="2">
        <f t="shared" si="34"/>
        <v>293.07565070719613</v>
      </c>
      <c r="M53" s="2">
        <f>SUMIF(A:A,A53,L:L)</f>
        <v>3575.2323201628174</v>
      </c>
      <c r="N53" s="3">
        <f t="shared" si="35"/>
        <v>8.1973875950486302E-2</v>
      </c>
      <c r="O53" s="6">
        <f t="shared" si="36"/>
        <v>12.199008384134697</v>
      </c>
      <c r="P53" s="3">
        <f t="shared" si="37"/>
        <v>8.1973875950486302E-2</v>
      </c>
      <c r="Q53" s="3">
        <f>IF(ISNUMBER(P53),SUMIF(A:A,A53,P:P),"")</f>
        <v>0.79155909945605984</v>
      </c>
      <c r="R53" s="3">
        <f t="shared" si="38"/>
        <v>0.10356001972160608</v>
      </c>
      <c r="S53" s="7">
        <f t="shared" si="39"/>
        <v>9.656236090802583</v>
      </c>
    </row>
    <row r="54" spans="1:19" x14ac:dyDescent="0.3">
      <c r="A54" s="1">
        <v>45</v>
      </c>
      <c r="B54" s="5">
        <v>0.73263888888888884</v>
      </c>
      <c r="C54" s="1" t="s">
        <v>19</v>
      </c>
      <c r="D54" s="1">
        <v>7</v>
      </c>
      <c r="E54" s="1">
        <v>7</v>
      </c>
      <c r="F54" s="1" t="s">
        <v>66</v>
      </c>
      <c r="G54" s="1">
        <v>49.95</v>
      </c>
      <c r="H54" s="1">
        <f>1+COUNTIFS(A:A,A54,G:G,"&gt;"&amp;G54)</f>
        <v>7</v>
      </c>
      <c r="I54" s="2">
        <f>AVERAGEIF(A:A,A54,G:G)</f>
        <v>49.426153846153838</v>
      </c>
      <c r="J54" s="2">
        <f t="shared" si="32"/>
        <v>0.52384615384616495</v>
      </c>
      <c r="K54" s="2">
        <f t="shared" si="33"/>
        <v>90.523846153846165</v>
      </c>
      <c r="L54" s="2">
        <f t="shared" si="34"/>
        <v>228.47590797801956</v>
      </c>
      <c r="M54" s="2">
        <f>SUMIF(A:A,A54,L:L)</f>
        <v>3575.2323201628174</v>
      </c>
      <c r="N54" s="3">
        <f t="shared" si="35"/>
        <v>6.3905192031720806E-2</v>
      </c>
      <c r="O54" s="6">
        <f t="shared" si="36"/>
        <v>15.648180816100624</v>
      </c>
      <c r="P54" s="3">
        <f t="shared" si="37"/>
        <v>6.3905192031720806E-2</v>
      </c>
      <c r="Q54" s="3">
        <f>IF(ISNUMBER(P54),SUMIF(A:A,A54,P:P),"")</f>
        <v>0.79155909945605984</v>
      </c>
      <c r="R54" s="3">
        <f t="shared" si="38"/>
        <v>8.0733317418288666E-2</v>
      </c>
      <c r="S54" s="7">
        <f t="shared" si="39"/>
        <v>12.386459914918202</v>
      </c>
    </row>
    <row r="55" spans="1:19" x14ac:dyDescent="0.3">
      <c r="A55" s="1">
        <v>45</v>
      </c>
      <c r="B55" s="5">
        <v>0.73263888888888884</v>
      </c>
      <c r="C55" s="1" t="s">
        <v>19</v>
      </c>
      <c r="D55" s="1">
        <v>7</v>
      </c>
      <c r="E55" s="1">
        <v>12</v>
      </c>
      <c r="F55" s="1" t="s">
        <v>71</v>
      </c>
      <c r="G55" s="1">
        <v>44.91</v>
      </c>
      <c r="H55" s="1">
        <f>1+COUNTIFS(A:A,A55,G:G,"&gt;"&amp;G55)</f>
        <v>8</v>
      </c>
      <c r="I55" s="2">
        <f>AVERAGEIF(A:A,A55,G:G)</f>
        <v>49.426153846153838</v>
      </c>
      <c r="J55" s="2">
        <f t="shared" si="32"/>
        <v>-4.5161538461538413</v>
      </c>
      <c r="K55" s="2">
        <f t="shared" si="33"/>
        <v>85.483846153846159</v>
      </c>
      <c r="L55" s="2">
        <f t="shared" si="34"/>
        <v>168.85338081594955</v>
      </c>
      <c r="M55" s="2">
        <f>SUMIF(A:A,A55,L:L)</f>
        <v>3575.2323201628174</v>
      </c>
      <c r="N55" s="3">
        <f t="shared" si="35"/>
        <v>4.7228645776020484E-2</v>
      </c>
      <c r="O55" s="6">
        <f t="shared" si="36"/>
        <v>21.173590382888609</v>
      </c>
      <c r="P55" s="3" t="str">
        <f t="shared" si="37"/>
        <v/>
      </c>
      <c r="Q55" s="3" t="str">
        <f>IF(ISNUMBER(P55),SUMIF(A:A,A55,P:P),"")</f>
        <v/>
      </c>
      <c r="R55" s="3" t="str">
        <f t="shared" si="38"/>
        <v/>
      </c>
      <c r="S55" s="7" t="str">
        <f t="shared" si="39"/>
        <v/>
      </c>
    </row>
    <row r="56" spans="1:19" x14ac:dyDescent="0.3">
      <c r="A56" s="1">
        <v>45</v>
      </c>
      <c r="B56" s="5">
        <v>0.73263888888888884</v>
      </c>
      <c r="C56" s="1" t="s">
        <v>19</v>
      </c>
      <c r="D56" s="1">
        <v>7</v>
      </c>
      <c r="E56" s="1">
        <v>9</v>
      </c>
      <c r="F56" s="1" t="s">
        <v>68</v>
      </c>
      <c r="G56" s="1">
        <v>42.03</v>
      </c>
      <c r="H56" s="1">
        <f>1+COUNTIFS(A:A,A56,G:G,"&gt;"&amp;G56)</f>
        <v>9</v>
      </c>
      <c r="I56" s="2">
        <f>AVERAGEIF(A:A,A56,G:G)</f>
        <v>49.426153846153838</v>
      </c>
      <c r="J56" s="2">
        <f t="shared" si="32"/>
        <v>-7.3961538461538368</v>
      </c>
      <c r="K56" s="2">
        <f t="shared" si="33"/>
        <v>82.603846153846163</v>
      </c>
      <c r="L56" s="2">
        <f t="shared" si="34"/>
        <v>142.05733862474628</v>
      </c>
      <c r="M56" s="2">
        <f>SUMIF(A:A,A56,L:L)</f>
        <v>3575.2323201628174</v>
      </c>
      <c r="N56" s="3">
        <f t="shared" si="35"/>
        <v>3.9733736413044327E-2</v>
      </c>
      <c r="O56" s="6">
        <f t="shared" si="36"/>
        <v>25.16752991978138</v>
      </c>
      <c r="P56" s="3" t="str">
        <f t="shared" si="37"/>
        <v/>
      </c>
      <c r="Q56" s="3" t="str">
        <f>IF(ISNUMBER(P56),SUMIF(A:A,A56,P:P),"")</f>
        <v/>
      </c>
      <c r="R56" s="3" t="str">
        <f t="shared" si="38"/>
        <v/>
      </c>
      <c r="S56" s="7" t="str">
        <f t="shared" si="39"/>
        <v/>
      </c>
    </row>
    <row r="57" spans="1:19" x14ac:dyDescent="0.3">
      <c r="A57" s="1">
        <v>45</v>
      </c>
      <c r="B57" s="5">
        <v>0.73263888888888884</v>
      </c>
      <c r="C57" s="1" t="s">
        <v>19</v>
      </c>
      <c r="D57" s="1">
        <v>7</v>
      </c>
      <c r="E57" s="1">
        <v>1</v>
      </c>
      <c r="F57" s="1" t="s">
        <v>60</v>
      </c>
      <c r="G57" s="1">
        <v>41.81</v>
      </c>
      <c r="H57" s="1">
        <f>1+COUNTIFS(A:A,A57,G:G,"&gt;"&amp;G57)</f>
        <v>10</v>
      </c>
      <c r="I57" s="2">
        <f>AVERAGEIF(A:A,A57,G:G)</f>
        <v>49.426153846153838</v>
      </c>
      <c r="J57" s="2">
        <f t="shared" si="32"/>
        <v>-7.6161538461538356</v>
      </c>
      <c r="K57" s="2">
        <f t="shared" si="33"/>
        <v>82.383846153846164</v>
      </c>
      <c r="L57" s="2">
        <f t="shared" si="34"/>
        <v>140.19450351491187</v>
      </c>
      <c r="M57" s="2">
        <f>SUMIF(A:A,A57,L:L)</f>
        <v>3575.2323201628174</v>
      </c>
      <c r="N57" s="3">
        <f t="shared" si="35"/>
        <v>3.9212697514584831E-2</v>
      </c>
      <c r="O57" s="6">
        <f t="shared" si="36"/>
        <v>25.501943589268716</v>
      </c>
      <c r="P57" s="3" t="str">
        <f t="shared" si="37"/>
        <v/>
      </c>
      <c r="Q57" s="3" t="str">
        <f>IF(ISNUMBER(P57),SUMIF(A:A,A57,P:P),"")</f>
        <v/>
      </c>
      <c r="R57" s="3" t="str">
        <f t="shared" si="38"/>
        <v/>
      </c>
      <c r="S57" s="7" t="str">
        <f t="shared" si="39"/>
        <v/>
      </c>
    </row>
    <row r="58" spans="1:19" x14ac:dyDescent="0.3">
      <c r="A58" s="1">
        <v>45</v>
      </c>
      <c r="B58" s="5">
        <v>0.73263888888888884</v>
      </c>
      <c r="C58" s="1" t="s">
        <v>19</v>
      </c>
      <c r="D58" s="1">
        <v>7</v>
      </c>
      <c r="E58" s="1">
        <v>3</v>
      </c>
      <c r="F58" s="1" t="s">
        <v>62</v>
      </c>
      <c r="G58" s="1">
        <v>40.32</v>
      </c>
      <c r="H58" s="1">
        <f>1+COUNTIFS(A:A,A58,G:G,"&gt;"&amp;G58)</f>
        <v>11</v>
      </c>
      <c r="I58" s="2">
        <f>AVERAGEIF(A:A,A58,G:G)</f>
        <v>49.426153846153838</v>
      </c>
      <c r="J58" s="2">
        <f t="shared" si="32"/>
        <v>-9.1061538461538376</v>
      </c>
      <c r="K58" s="2">
        <f t="shared" si="33"/>
        <v>80.893846153846169</v>
      </c>
      <c r="L58" s="2">
        <f t="shared" si="34"/>
        <v>128.20502871083073</v>
      </c>
      <c r="M58" s="2">
        <f>SUMIF(A:A,A58,L:L)</f>
        <v>3575.2323201628174</v>
      </c>
      <c r="N58" s="3">
        <f t="shared" si="35"/>
        <v>3.5859216193534584E-2</v>
      </c>
      <c r="O58" s="6">
        <f t="shared" si="36"/>
        <v>27.886833739001244</v>
      </c>
      <c r="P58" s="3" t="str">
        <f t="shared" si="37"/>
        <v/>
      </c>
      <c r="Q58" s="3" t="str">
        <f>IF(ISNUMBER(P58),SUMIF(A:A,A58,P:P),"")</f>
        <v/>
      </c>
      <c r="R58" s="3" t="str">
        <f t="shared" si="38"/>
        <v/>
      </c>
      <c r="S58" s="7" t="str">
        <f t="shared" si="39"/>
        <v/>
      </c>
    </row>
    <row r="59" spans="1:19" x14ac:dyDescent="0.3">
      <c r="A59" s="1">
        <v>45</v>
      </c>
      <c r="B59" s="5">
        <v>0.73263888888888884</v>
      </c>
      <c r="C59" s="1" t="s">
        <v>19</v>
      </c>
      <c r="D59" s="1">
        <v>7</v>
      </c>
      <c r="E59" s="1">
        <v>13</v>
      </c>
      <c r="F59" s="1" t="s">
        <v>72</v>
      </c>
      <c r="G59" s="1">
        <v>37.67</v>
      </c>
      <c r="H59" s="1">
        <f>1+COUNTIFS(A:A,A59,G:G,"&gt;"&amp;G59)</f>
        <v>12</v>
      </c>
      <c r="I59" s="2">
        <f>AVERAGEIF(A:A,A59,G:G)</f>
        <v>49.426153846153838</v>
      </c>
      <c r="J59" s="2">
        <f t="shared" si="32"/>
        <v>-11.756153846153836</v>
      </c>
      <c r="K59" s="2">
        <f t="shared" si="33"/>
        <v>78.243846153846164</v>
      </c>
      <c r="L59" s="2">
        <f t="shared" si="34"/>
        <v>109.35842269187161</v>
      </c>
      <c r="M59" s="2">
        <f>SUMIF(A:A,A59,L:L)</f>
        <v>3575.2323201628174</v>
      </c>
      <c r="N59" s="3">
        <f t="shared" si="35"/>
        <v>3.058778084857193E-2</v>
      </c>
      <c r="O59" s="6">
        <f t="shared" si="36"/>
        <v>32.692793405007265</v>
      </c>
      <c r="P59" s="3" t="str">
        <f t="shared" si="37"/>
        <v/>
      </c>
      <c r="Q59" s="3" t="str">
        <f>IF(ISNUMBER(P59),SUMIF(A:A,A59,P:P),"")</f>
        <v/>
      </c>
      <c r="R59" s="3" t="str">
        <f t="shared" si="38"/>
        <v/>
      </c>
      <c r="S59" s="7" t="str">
        <f t="shared" si="39"/>
        <v/>
      </c>
    </row>
    <row r="60" spans="1:19" x14ac:dyDescent="0.3">
      <c r="A60" s="1">
        <v>45</v>
      </c>
      <c r="B60" s="5">
        <v>0.73263888888888884</v>
      </c>
      <c r="C60" s="1" t="s">
        <v>19</v>
      </c>
      <c r="D60" s="1">
        <v>7</v>
      </c>
      <c r="E60" s="1">
        <v>10</v>
      </c>
      <c r="F60" s="1" t="s">
        <v>69</v>
      </c>
      <c r="G60" s="1">
        <v>26.68</v>
      </c>
      <c r="H60" s="1">
        <f>1+COUNTIFS(A:A,A60,G:G,"&gt;"&amp;G60)</f>
        <v>13</v>
      </c>
      <c r="I60" s="2">
        <f>AVERAGEIF(A:A,A60,G:G)</f>
        <v>49.426153846153838</v>
      </c>
      <c r="J60" s="2">
        <f t="shared" si="32"/>
        <v>-22.746153846153838</v>
      </c>
      <c r="K60" s="2">
        <f t="shared" si="33"/>
        <v>67.253846153846155</v>
      </c>
      <c r="L60" s="2">
        <f t="shared" si="34"/>
        <v>56.555970110228358</v>
      </c>
      <c r="M60" s="2">
        <f>SUMIF(A:A,A60,L:L)</f>
        <v>3575.2323201628174</v>
      </c>
      <c r="N60" s="3">
        <f t="shared" si="35"/>
        <v>1.5818823798184053E-2</v>
      </c>
      <c r="O60" s="6">
        <f t="shared" si="36"/>
        <v>63.21582519395637</v>
      </c>
      <c r="P60" s="3" t="str">
        <f t="shared" si="37"/>
        <v/>
      </c>
      <c r="Q60" s="3" t="str">
        <f>IF(ISNUMBER(P60),SUMIF(A:A,A60,P:P),"")</f>
        <v/>
      </c>
      <c r="R60" s="3" t="str">
        <f t="shared" si="38"/>
        <v/>
      </c>
      <c r="S60" s="7" t="str">
        <f t="shared" si="39"/>
        <v/>
      </c>
    </row>
    <row r="61" spans="1:19" x14ac:dyDescent="0.3">
      <c r="A61" s="1">
        <v>47</v>
      </c>
      <c r="B61" s="5">
        <v>0.76041666666666663</v>
      </c>
      <c r="C61" s="1" t="s">
        <v>19</v>
      </c>
      <c r="D61" s="1">
        <v>8</v>
      </c>
      <c r="E61" s="1">
        <v>2</v>
      </c>
      <c r="F61" s="1" t="s">
        <v>74</v>
      </c>
      <c r="G61" s="1">
        <v>77.98</v>
      </c>
      <c r="H61" s="1">
        <f>1+COUNTIFS(A:A,A61,G:G,"&gt;"&amp;G61)</f>
        <v>1</v>
      </c>
      <c r="I61" s="2">
        <f>AVERAGEIF(A:A,A61,G:G)</f>
        <v>48.796666666666674</v>
      </c>
      <c r="J61" s="2">
        <f t="shared" si="32"/>
        <v>29.18333333333333</v>
      </c>
      <c r="K61" s="2">
        <f t="shared" si="33"/>
        <v>119.18333333333334</v>
      </c>
      <c r="L61" s="2">
        <f t="shared" si="34"/>
        <v>1275.3806983940085</v>
      </c>
      <c r="M61" s="2">
        <f>SUMIF(A:A,A61,L:L)</f>
        <v>3819.6156897832616</v>
      </c>
      <c r="N61" s="3">
        <f t="shared" si="35"/>
        <v>0.33390288499584053</v>
      </c>
      <c r="O61" s="6">
        <f t="shared" si="36"/>
        <v>2.994882778603297</v>
      </c>
      <c r="P61" s="3">
        <f t="shared" si="37"/>
        <v>0.33390288499584053</v>
      </c>
      <c r="Q61" s="3">
        <f>IF(ISNUMBER(P61),SUMIF(A:A,A61,P:P),"")</f>
        <v>0.87719696730387176</v>
      </c>
      <c r="R61" s="3">
        <f t="shared" si="38"/>
        <v>0.38064755971753433</v>
      </c>
      <c r="S61" s="7">
        <f t="shared" si="39"/>
        <v>2.6271020908214049</v>
      </c>
    </row>
    <row r="62" spans="1:19" x14ac:dyDescent="0.3">
      <c r="A62" s="1">
        <v>47</v>
      </c>
      <c r="B62" s="5">
        <v>0.76041666666666663</v>
      </c>
      <c r="C62" s="1" t="s">
        <v>19</v>
      </c>
      <c r="D62" s="1">
        <v>8</v>
      </c>
      <c r="E62" s="1">
        <v>1</v>
      </c>
      <c r="F62" s="1" t="s">
        <v>73</v>
      </c>
      <c r="G62" s="1">
        <v>60.72</v>
      </c>
      <c r="H62" s="1">
        <f>1+COUNTIFS(A:A,A62,G:G,"&gt;"&amp;G62)</f>
        <v>2</v>
      </c>
      <c r="I62" s="2">
        <f>AVERAGEIF(A:A,A62,G:G)</f>
        <v>48.796666666666674</v>
      </c>
      <c r="J62" s="2">
        <f t="shared" si="32"/>
        <v>11.923333333333325</v>
      </c>
      <c r="K62" s="2">
        <f t="shared" si="33"/>
        <v>101.92333333333332</v>
      </c>
      <c r="L62" s="2">
        <f t="shared" si="34"/>
        <v>452.77712200265449</v>
      </c>
      <c r="M62" s="2">
        <f>SUMIF(A:A,A62,L:L)</f>
        <v>3819.6156897832616</v>
      </c>
      <c r="N62" s="3">
        <f t="shared" si="35"/>
        <v>0.11853996809515323</v>
      </c>
      <c r="O62" s="6">
        <f t="shared" si="36"/>
        <v>8.4359732507882068</v>
      </c>
      <c r="P62" s="3">
        <f t="shared" si="37"/>
        <v>0.11853996809515323</v>
      </c>
      <c r="Q62" s="3">
        <f>IF(ISNUMBER(P62),SUMIF(A:A,A62,P:P),"")</f>
        <v>0.87719696730387176</v>
      </c>
      <c r="R62" s="3">
        <f t="shared" si="38"/>
        <v>0.13513494974736903</v>
      </c>
      <c r="S62" s="7">
        <f t="shared" si="39"/>
        <v>7.400010151847999</v>
      </c>
    </row>
    <row r="63" spans="1:19" x14ac:dyDescent="0.3">
      <c r="A63" s="1">
        <v>47</v>
      </c>
      <c r="B63" s="5">
        <v>0.76041666666666663</v>
      </c>
      <c r="C63" s="1" t="s">
        <v>19</v>
      </c>
      <c r="D63" s="1">
        <v>8</v>
      </c>
      <c r="E63" s="1">
        <v>6</v>
      </c>
      <c r="F63" s="1" t="s">
        <v>78</v>
      </c>
      <c r="G63" s="1">
        <v>55.42</v>
      </c>
      <c r="H63" s="1">
        <f>1+COUNTIFS(A:A,A63,G:G,"&gt;"&amp;G63)</f>
        <v>3</v>
      </c>
      <c r="I63" s="2">
        <f>AVERAGEIF(A:A,A63,G:G)</f>
        <v>48.796666666666674</v>
      </c>
      <c r="J63" s="2">
        <f t="shared" si="32"/>
        <v>6.6233333333333277</v>
      </c>
      <c r="K63" s="2">
        <f t="shared" si="33"/>
        <v>96.623333333333335</v>
      </c>
      <c r="L63" s="2">
        <f t="shared" si="34"/>
        <v>329.44189649946702</v>
      </c>
      <c r="M63" s="2">
        <f>SUMIF(A:A,A63,L:L)</f>
        <v>3819.6156897832616</v>
      </c>
      <c r="N63" s="3">
        <f t="shared" si="35"/>
        <v>8.6250011324610701E-2</v>
      </c>
      <c r="O63" s="6">
        <f t="shared" si="36"/>
        <v>11.594201376234006</v>
      </c>
      <c r="P63" s="3">
        <f t="shared" si="37"/>
        <v>8.6250011324610701E-2</v>
      </c>
      <c r="Q63" s="3">
        <f>IF(ISNUMBER(P63),SUMIF(A:A,A63,P:P),"")</f>
        <v>0.87719696730387176</v>
      </c>
      <c r="R63" s="3">
        <f t="shared" si="38"/>
        <v>9.8324566248451983E-2</v>
      </c>
      <c r="S63" s="7">
        <f t="shared" si="39"/>
        <v>10.170398285542845</v>
      </c>
    </row>
    <row r="64" spans="1:19" x14ac:dyDescent="0.3">
      <c r="A64" s="1">
        <v>47</v>
      </c>
      <c r="B64" s="5">
        <v>0.76041666666666663</v>
      </c>
      <c r="C64" s="1" t="s">
        <v>19</v>
      </c>
      <c r="D64" s="1">
        <v>8</v>
      </c>
      <c r="E64" s="1">
        <v>4</v>
      </c>
      <c r="F64" s="1" t="s">
        <v>76</v>
      </c>
      <c r="G64" s="1">
        <v>54.79</v>
      </c>
      <c r="H64" s="1">
        <f>1+COUNTIFS(A:A,A64,G:G,"&gt;"&amp;G64)</f>
        <v>4</v>
      </c>
      <c r="I64" s="2">
        <f>AVERAGEIF(A:A,A64,G:G)</f>
        <v>48.796666666666674</v>
      </c>
      <c r="J64" s="2">
        <f t="shared" si="32"/>
        <v>5.9933333333333252</v>
      </c>
      <c r="K64" s="2">
        <f t="shared" si="33"/>
        <v>95.993333333333325</v>
      </c>
      <c r="L64" s="2">
        <f t="shared" si="34"/>
        <v>317.22141497076461</v>
      </c>
      <c r="M64" s="2">
        <f>SUMIF(A:A,A64,L:L)</f>
        <v>3819.6156897832616</v>
      </c>
      <c r="N64" s="3">
        <f t="shared" si="35"/>
        <v>8.3050610515416762E-2</v>
      </c>
      <c r="O64" s="6">
        <f t="shared" si="36"/>
        <v>12.040850678808305</v>
      </c>
      <c r="P64" s="3">
        <f t="shared" si="37"/>
        <v>8.3050610515416762E-2</v>
      </c>
      <c r="Q64" s="3">
        <f>IF(ISNUMBER(P64),SUMIF(A:A,A64,P:P),"")</f>
        <v>0.87719696730387176</v>
      </c>
      <c r="R64" s="3">
        <f t="shared" si="38"/>
        <v>9.4677265894658538E-2</v>
      </c>
      <c r="S64" s="7">
        <f t="shared" si="39"/>
        <v>10.56219769920941</v>
      </c>
    </row>
    <row r="65" spans="1:19" x14ac:dyDescent="0.3">
      <c r="A65" s="1">
        <v>47</v>
      </c>
      <c r="B65" s="5">
        <v>0.76041666666666663</v>
      </c>
      <c r="C65" s="1" t="s">
        <v>19</v>
      </c>
      <c r="D65" s="1">
        <v>8</v>
      </c>
      <c r="E65" s="1">
        <v>10</v>
      </c>
      <c r="F65" s="1" t="s">
        <v>82</v>
      </c>
      <c r="G65" s="1">
        <v>52.82</v>
      </c>
      <c r="H65" s="1">
        <f>1+COUNTIFS(A:A,A65,G:G,"&gt;"&amp;G65)</f>
        <v>5</v>
      </c>
      <c r="I65" s="2">
        <f>AVERAGEIF(A:A,A65,G:G)</f>
        <v>48.796666666666674</v>
      </c>
      <c r="J65" s="2">
        <f t="shared" si="32"/>
        <v>4.0233333333333263</v>
      </c>
      <c r="K65" s="2">
        <f t="shared" si="33"/>
        <v>94.023333333333326</v>
      </c>
      <c r="L65" s="2">
        <f t="shared" si="34"/>
        <v>281.85704224337672</v>
      </c>
      <c r="M65" s="2">
        <f>SUMIF(A:A,A65,L:L)</f>
        <v>3819.6156897832616</v>
      </c>
      <c r="N65" s="3">
        <f t="shared" si="35"/>
        <v>7.3791989858375068E-2</v>
      </c>
      <c r="O65" s="6">
        <f t="shared" si="36"/>
        <v>13.551606372442935</v>
      </c>
      <c r="P65" s="3">
        <f t="shared" si="37"/>
        <v>7.3791989858375068E-2</v>
      </c>
      <c r="Q65" s="3">
        <f>IF(ISNUMBER(P65),SUMIF(A:A,A65,P:P),"")</f>
        <v>0.87719696730387176</v>
      </c>
      <c r="R65" s="3">
        <f t="shared" si="38"/>
        <v>8.4122486293107104E-2</v>
      </c>
      <c r="S65" s="7">
        <f t="shared" si="39"/>
        <v>11.887428012002765</v>
      </c>
    </row>
    <row r="66" spans="1:19" x14ac:dyDescent="0.3">
      <c r="A66" s="1">
        <v>47</v>
      </c>
      <c r="B66" s="5">
        <v>0.76041666666666663</v>
      </c>
      <c r="C66" s="1" t="s">
        <v>19</v>
      </c>
      <c r="D66" s="1">
        <v>8</v>
      </c>
      <c r="E66" s="1">
        <v>3</v>
      </c>
      <c r="F66" s="1" t="s">
        <v>75</v>
      </c>
      <c r="G66" s="1">
        <v>50.31</v>
      </c>
      <c r="H66" s="1">
        <f>1+COUNTIFS(A:A,A66,G:G,"&gt;"&amp;G66)</f>
        <v>6</v>
      </c>
      <c r="I66" s="2">
        <f>AVERAGEIF(A:A,A66,G:G)</f>
        <v>48.796666666666674</v>
      </c>
      <c r="J66" s="2">
        <f t="shared" si="32"/>
        <v>1.5133333333333283</v>
      </c>
      <c r="K66" s="2">
        <f t="shared" si="33"/>
        <v>91.513333333333321</v>
      </c>
      <c r="L66" s="2">
        <f t="shared" si="34"/>
        <v>242.4510901664232</v>
      </c>
      <c r="M66" s="2">
        <f>SUMIF(A:A,A66,L:L)</f>
        <v>3819.6156897832616</v>
      </c>
      <c r="N66" s="3">
        <f t="shared" si="35"/>
        <v>6.34752576849376E-2</v>
      </c>
      <c r="O66" s="6">
        <f t="shared" si="36"/>
        <v>15.754169994292054</v>
      </c>
      <c r="P66" s="3">
        <f t="shared" si="37"/>
        <v>6.34752576849376E-2</v>
      </c>
      <c r="Q66" s="3">
        <f>IF(ISNUMBER(P66),SUMIF(A:A,A66,P:P),"")</f>
        <v>0.87719696730387176</v>
      </c>
      <c r="R66" s="3">
        <f t="shared" si="38"/>
        <v>7.2361465042490275E-2</v>
      </c>
      <c r="S66" s="7">
        <f t="shared" si="39"/>
        <v>13.819510141382644</v>
      </c>
    </row>
    <row r="67" spans="1:19" x14ac:dyDescent="0.3">
      <c r="A67" s="1">
        <v>47</v>
      </c>
      <c r="B67" s="5">
        <v>0.76041666666666663</v>
      </c>
      <c r="C67" s="1" t="s">
        <v>19</v>
      </c>
      <c r="D67" s="1">
        <v>8</v>
      </c>
      <c r="E67" s="1">
        <v>5</v>
      </c>
      <c r="F67" s="1" t="s">
        <v>77</v>
      </c>
      <c r="G67" s="1">
        <v>50.13</v>
      </c>
      <c r="H67" s="1">
        <f>1+COUNTIFS(A:A,A67,G:G,"&gt;"&amp;G67)</f>
        <v>7</v>
      </c>
      <c r="I67" s="2">
        <f>AVERAGEIF(A:A,A67,G:G)</f>
        <v>48.796666666666674</v>
      </c>
      <c r="J67" s="2">
        <f t="shared" si="32"/>
        <v>1.3333333333333286</v>
      </c>
      <c r="K67" s="2">
        <f t="shared" si="33"/>
        <v>91.333333333333329</v>
      </c>
      <c r="L67" s="2">
        <f t="shared" si="34"/>
        <v>239.84670737425515</v>
      </c>
      <c r="M67" s="2">
        <f>SUMIF(A:A,A67,L:L)</f>
        <v>3819.6156897832616</v>
      </c>
      <c r="N67" s="3">
        <f t="shared" si="35"/>
        <v>6.2793413488115846E-2</v>
      </c>
      <c r="O67" s="6">
        <f t="shared" si="36"/>
        <v>15.925237129993864</v>
      </c>
      <c r="P67" s="3">
        <f t="shared" si="37"/>
        <v>6.2793413488115846E-2</v>
      </c>
      <c r="Q67" s="3">
        <f>IF(ISNUMBER(P67),SUMIF(A:A,A67,P:P),"")</f>
        <v>0.87719696730387176</v>
      </c>
      <c r="R67" s="3">
        <f t="shared" si="38"/>
        <v>7.1584166189169504E-2</v>
      </c>
      <c r="S67" s="7">
        <f t="shared" si="39"/>
        <v>13.969569714025633</v>
      </c>
    </row>
    <row r="68" spans="1:19" x14ac:dyDescent="0.3">
      <c r="A68" s="1">
        <v>47</v>
      </c>
      <c r="B68" s="5">
        <v>0.76041666666666663</v>
      </c>
      <c r="C68" s="1" t="s">
        <v>19</v>
      </c>
      <c r="D68" s="1">
        <v>8</v>
      </c>
      <c r="E68" s="1">
        <v>8</v>
      </c>
      <c r="F68" s="1" t="s">
        <v>80</v>
      </c>
      <c r="G68" s="1">
        <v>48.04</v>
      </c>
      <c r="H68" s="1">
        <f>1+COUNTIFS(A:A,A68,G:G,"&gt;"&amp;G68)</f>
        <v>8</v>
      </c>
      <c r="I68" s="2">
        <f>AVERAGEIF(A:A,A68,G:G)</f>
        <v>48.796666666666674</v>
      </c>
      <c r="J68" s="2">
        <f t="shared" si="32"/>
        <v>-0.75666666666667481</v>
      </c>
      <c r="K68" s="2">
        <f t="shared" si="33"/>
        <v>89.243333333333325</v>
      </c>
      <c r="L68" s="2">
        <f t="shared" si="34"/>
        <v>211.57932769321343</v>
      </c>
      <c r="M68" s="2">
        <f>SUMIF(A:A,A68,L:L)</f>
        <v>3819.6156897832616</v>
      </c>
      <c r="N68" s="3">
        <f t="shared" si="35"/>
        <v>5.5392831341421991E-2</v>
      </c>
      <c r="O68" s="6">
        <f t="shared" si="36"/>
        <v>18.052877525547494</v>
      </c>
      <c r="P68" s="3">
        <f t="shared" si="37"/>
        <v>5.5392831341421991E-2</v>
      </c>
      <c r="Q68" s="3">
        <f>IF(ISNUMBER(P68),SUMIF(A:A,A68,P:P),"")</f>
        <v>0.87719696730387176</v>
      </c>
      <c r="R68" s="3">
        <f t="shared" si="38"/>
        <v>6.3147540867219201E-2</v>
      </c>
      <c r="S68" s="7">
        <f t="shared" si="39"/>
        <v>15.835929416518489</v>
      </c>
    </row>
    <row r="69" spans="1:19" x14ac:dyDescent="0.3">
      <c r="A69" s="1">
        <v>47</v>
      </c>
      <c r="B69" s="5">
        <v>0.76041666666666663</v>
      </c>
      <c r="C69" s="1" t="s">
        <v>19</v>
      </c>
      <c r="D69" s="1">
        <v>8</v>
      </c>
      <c r="E69" s="1">
        <v>9</v>
      </c>
      <c r="F69" s="1" t="s">
        <v>81</v>
      </c>
      <c r="G69" s="1">
        <v>43.53</v>
      </c>
      <c r="H69" s="1">
        <f>1+COUNTIFS(A:A,A69,G:G,"&gt;"&amp;G69)</f>
        <v>9</v>
      </c>
      <c r="I69" s="2">
        <f>AVERAGEIF(A:A,A69,G:G)</f>
        <v>48.796666666666674</v>
      </c>
      <c r="J69" s="2">
        <f t="shared" si="32"/>
        <v>-5.2666666666666728</v>
      </c>
      <c r="K69" s="2">
        <f t="shared" si="33"/>
        <v>84.73333333333332</v>
      </c>
      <c r="L69" s="2">
        <f t="shared" si="34"/>
        <v>161.41844006140852</v>
      </c>
      <c r="M69" s="2">
        <f>SUMIF(A:A,A69,L:L)</f>
        <v>3819.6156897832616</v>
      </c>
      <c r="N69" s="3">
        <f t="shared" si="35"/>
        <v>4.226038773826693E-2</v>
      </c>
      <c r="O69" s="6">
        <f t="shared" si="36"/>
        <v>23.662821226188051</v>
      </c>
      <c r="P69" s="3" t="str">
        <f t="shared" si="37"/>
        <v/>
      </c>
      <c r="Q69" s="3" t="str">
        <f>IF(ISNUMBER(P69),SUMIF(A:A,A69,P:P),"")</f>
        <v/>
      </c>
      <c r="R69" s="3" t="str">
        <f t="shared" si="38"/>
        <v/>
      </c>
      <c r="S69" s="7" t="str">
        <f t="shared" si="39"/>
        <v/>
      </c>
    </row>
    <row r="70" spans="1:19" x14ac:dyDescent="0.3">
      <c r="A70" s="1">
        <v>47</v>
      </c>
      <c r="B70" s="5">
        <v>0.76041666666666663</v>
      </c>
      <c r="C70" s="1" t="s">
        <v>19</v>
      </c>
      <c r="D70" s="1">
        <v>8</v>
      </c>
      <c r="E70" s="1">
        <v>7</v>
      </c>
      <c r="F70" s="1" t="s">
        <v>79</v>
      </c>
      <c r="G70" s="1">
        <v>42.97</v>
      </c>
      <c r="H70" s="1">
        <f>1+COUNTIFS(A:A,A70,G:G,"&gt;"&amp;G70)</f>
        <v>10</v>
      </c>
      <c r="I70" s="2">
        <f>AVERAGEIF(A:A,A70,G:G)</f>
        <v>48.796666666666674</v>
      </c>
      <c r="J70" s="2">
        <f t="shared" si="32"/>
        <v>-5.8266666666666751</v>
      </c>
      <c r="K70" s="2">
        <f t="shared" si="33"/>
        <v>84.173333333333318</v>
      </c>
      <c r="L70" s="2">
        <f t="shared" si="34"/>
        <v>156.08488595565095</v>
      </c>
      <c r="M70" s="2">
        <f>SUMIF(A:A,A70,L:L)</f>
        <v>3819.6156897832616</v>
      </c>
      <c r="N70" s="3">
        <f t="shared" si="35"/>
        <v>4.0864028905616877E-2</v>
      </c>
      <c r="O70" s="6">
        <f t="shared" si="36"/>
        <v>24.471400074370717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47</v>
      </c>
      <c r="B71" s="5">
        <v>0.76041666666666663</v>
      </c>
      <c r="C71" s="1" t="s">
        <v>19</v>
      </c>
      <c r="D71" s="1">
        <v>8</v>
      </c>
      <c r="E71" s="1">
        <v>12</v>
      </c>
      <c r="F71" s="1" t="s">
        <v>84</v>
      </c>
      <c r="G71" s="1">
        <v>40.119999999999997</v>
      </c>
      <c r="H71" s="1">
        <f>1+COUNTIFS(A:A,A71,G:G,"&gt;"&amp;G71)</f>
        <v>11</v>
      </c>
      <c r="I71" s="2">
        <f>AVERAGEIF(A:A,A71,G:G)</f>
        <v>48.796666666666674</v>
      </c>
      <c r="J71" s="2">
        <f t="shared" si="32"/>
        <v>-8.6766666666666765</v>
      </c>
      <c r="K71" s="2">
        <f t="shared" si="33"/>
        <v>81.323333333333323</v>
      </c>
      <c r="L71" s="2">
        <f t="shared" si="34"/>
        <v>131.55170917628016</v>
      </c>
      <c r="M71" s="2">
        <f>SUMIF(A:A,A71,L:L)</f>
        <v>3819.6156897832616</v>
      </c>
      <c r="N71" s="3">
        <f t="shared" si="35"/>
        <v>3.4441085140621795E-2</v>
      </c>
      <c r="O71" s="6">
        <f t="shared" si="36"/>
        <v>29.03508980385007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  <row r="72" spans="1:19" x14ac:dyDescent="0.3">
      <c r="A72" s="1">
        <v>47</v>
      </c>
      <c r="B72" s="5">
        <v>0.76041666666666663</v>
      </c>
      <c r="C72" s="1" t="s">
        <v>19</v>
      </c>
      <c r="D72" s="1">
        <v>8</v>
      </c>
      <c r="E72" s="1">
        <v>11</v>
      </c>
      <c r="F72" s="1" t="s">
        <v>83</v>
      </c>
      <c r="G72" s="1">
        <v>8.73</v>
      </c>
      <c r="H72" s="1">
        <f>1+COUNTIFS(A:A,A72,G:G,"&gt;"&amp;G72)</f>
        <v>12</v>
      </c>
      <c r="I72" s="2">
        <f>AVERAGEIF(A:A,A72,G:G)</f>
        <v>48.796666666666674</v>
      </c>
      <c r="J72" s="2">
        <f t="shared" si="32"/>
        <v>-40.066666666666677</v>
      </c>
      <c r="K72" s="2">
        <f t="shared" si="33"/>
        <v>49.933333333333323</v>
      </c>
      <c r="L72" s="2">
        <f t="shared" si="34"/>
        <v>20.005355245758633</v>
      </c>
      <c r="M72" s="2">
        <f>SUMIF(A:A,A72,L:L)</f>
        <v>3819.6156897832616</v>
      </c>
      <c r="N72" s="3">
        <f t="shared" si="35"/>
        <v>5.2375309116226313E-3</v>
      </c>
      <c r="O72" s="6">
        <f t="shared" si="36"/>
        <v>190.92966072637299</v>
      </c>
      <c r="P72" s="3" t="str">
        <f t="shared" si="37"/>
        <v/>
      </c>
      <c r="Q72" s="3" t="str">
        <f>IF(ISNUMBER(P72),SUMIF(A:A,A72,P:P),"")</f>
        <v/>
      </c>
      <c r="R72" s="3" t="str">
        <f t="shared" si="38"/>
        <v/>
      </c>
      <c r="S72" s="7" t="str">
        <f t="shared" si="39"/>
        <v/>
      </c>
    </row>
    <row r="73" spans="1:19" x14ac:dyDescent="0.3">
      <c r="A73" s="1">
        <v>48</v>
      </c>
      <c r="B73" s="5">
        <v>0.78472222222222221</v>
      </c>
      <c r="C73" s="1" t="s">
        <v>19</v>
      </c>
      <c r="D73" s="1">
        <v>9</v>
      </c>
      <c r="E73" s="1">
        <v>3</v>
      </c>
      <c r="F73" s="1" t="s">
        <v>86</v>
      </c>
      <c r="G73" s="1">
        <v>66.72</v>
      </c>
      <c r="H73" s="1">
        <f>1+COUNTIFS(A:A,A73,G:G,"&gt;"&amp;G73)</f>
        <v>1</v>
      </c>
      <c r="I73" s="2">
        <f>AVERAGEIF(A:A,A73,G:G)</f>
        <v>48.385384615384623</v>
      </c>
      <c r="J73" s="2">
        <f t="shared" si="32"/>
        <v>18.334615384615375</v>
      </c>
      <c r="K73" s="2">
        <f t="shared" si="33"/>
        <v>108.33461538461538</v>
      </c>
      <c r="L73" s="2">
        <f t="shared" si="34"/>
        <v>665.19279975328993</v>
      </c>
      <c r="M73" s="2">
        <f>SUMIF(A:A,A73,L:L)</f>
        <v>3565.7088690522946</v>
      </c>
      <c r="N73" s="3">
        <f t="shared" si="35"/>
        <v>0.18655275127105006</v>
      </c>
      <c r="O73" s="6">
        <f t="shared" si="36"/>
        <v>5.3604141090744859</v>
      </c>
      <c r="P73" s="3">
        <f t="shared" si="37"/>
        <v>0.18655275127105006</v>
      </c>
      <c r="Q73" s="3">
        <f>IF(ISNUMBER(P73),SUMIF(A:A,A73,P:P),"")</f>
        <v>0.84500056663059875</v>
      </c>
      <c r="R73" s="3">
        <f t="shared" si="38"/>
        <v>0.22077233866826937</v>
      </c>
      <c r="S73" s="7">
        <f t="shared" si="39"/>
        <v>4.5295529595425972</v>
      </c>
    </row>
    <row r="74" spans="1:19" x14ac:dyDescent="0.3">
      <c r="A74" s="1">
        <v>48</v>
      </c>
      <c r="B74" s="5">
        <v>0.78472222222222221</v>
      </c>
      <c r="C74" s="1" t="s">
        <v>19</v>
      </c>
      <c r="D74" s="1">
        <v>9</v>
      </c>
      <c r="E74" s="1">
        <v>11</v>
      </c>
      <c r="F74" s="1" t="s">
        <v>94</v>
      </c>
      <c r="G74" s="1">
        <v>63.24</v>
      </c>
      <c r="H74" s="1">
        <f>1+COUNTIFS(A:A,A74,G:G,"&gt;"&amp;G74)</f>
        <v>2</v>
      </c>
      <c r="I74" s="2">
        <f>AVERAGEIF(A:A,A74,G:G)</f>
        <v>48.385384615384623</v>
      </c>
      <c r="J74" s="2">
        <f t="shared" si="32"/>
        <v>14.854615384615379</v>
      </c>
      <c r="K74" s="2">
        <f t="shared" si="33"/>
        <v>104.85461538461539</v>
      </c>
      <c r="L74" s="2">
        <f t="shared" si="34"/>
        <v>539.84222615322756</v>
      </c>
      <c r="M74" s="2">
        <f>SUMIF(A:A,A74,L:L)</f>
        <v>3565.7088690522946</v>
      </c>
      <c r="N74" s="3">
        <f t="shared" si="35"/>
        <v>0.15139829020777809</v>
      </c>
      <c r="O74" s="6">
        <f t="shared" si="36"/>
        <v>6.6050944077876048</v>
      </c>
      <c r="P74" s="3">
        <f t="shared" si="37"/>
        <v>0.15139829020777809</v>
      </c>
      <c r="Q74" s="3">
        <f>IF(ISNUMBER(P74),SUMIF(A:A,A74,P:P),"")</f>
        <v>0.84500056663059875</v>
      </c>
      <c r="R74" s="3">
        <f t="shared" si="38"/>
        <v>0.17916945406495036</v>
      </c>
      <c r="S74" s="7">
        <f t="shared" si="39"/>
        <v>5.5813085172291252</v>
      </c>
    </row>
    <row r="75" spans="1:19" x14ac:dyDescent="0.3">
      <c r="A75" s="1">
        <v>48</v>
      </c>
      <c r="B75" s="5">
        <v>0.78472222222222221</v>
      </c>
      <c r="C75" s="1" t="s">
        <v>19</v>
      </c>
      <c r="D75" s="1">
        <v>9</v>
      </c>
      <c r="E75" s="1">
        <v>5</v>
      </c>
      <c r="F75" s="1" t="s">
        <v>88</v>
      </c>
      <c r="G75" s="1">
        <v>56.71</v>
      </c>
      <c r="H75" s="1">
        <f>1+COUNTIFS(A:A,A75,G:G,"&gt;"&amp;G75)</f>
        <v>3</v>
      </c>
      <c r="I75" s="2">
        <f>AVERAGEIF(A:A,A75,G:G)</f>
        <v>48.385384615384623</v>
      </c>
      <c r="J75" s="2">
        <f t="shared" si="32"/>
        <v>8.3246153846153774</v>
      </c>
      <c r="K75" s="2">
        <f t="shared" si="33"/>
        <v>98.324615384615385</v>
      </c>
      <c r="L75" s="2">
        <f t="shared" si="34"/>
        <v>364.8465751199775</v>
      </c>
      <c r="M75" s="2">
        <f>SUMIF(A:A,A75,L:L)</f>
        <v>3565.7088690522946</v>
      </c>
      <c r="N75" s="3">
        <f t="shared" si="35"/>
        <v>0.1023209096756538</v>
      </c>
      <c r="O75" s="6">
        <f t="shared" si="36"/>
        <v>9.7731734712864817</v>
      </c>
      <c r="P75" s="3">
        <f t="shared" si="37"/>
        <v>0.1023209096756538</v>
      </c>
      <c r="Q75" s="3">
        <f>IF(ISNUMBER(P75),SUMIF(A:A,A75,P:P),"")</f>
        <v>0.84500056663059875</v>
      </c>
      <c r="R75" s="3">
        <f t="shared" si="38"/>
        <v>0.12108975273668011</v>
      </c>
      <c r="S75" s="7">
        <f t="shared" si="39"/>
        <v>8.2583371210162131</v>
      </c>
    </row>
    <row r="76" spans="1:19" x14ac:dyDescent="0.3">
      <c r="A76" s="1">
        <v>48</v>
      </c>
      <c r="B76" s="5">
        <v>0.78472222222222221</v>
      </c>
      <c r="C76" s="1" t="s">
        <v>19</v>
      </c>
      <c r="D76" s="1">
        <v>9</v>
      </c>
      <c r="E76" s="1">
        <v>6</v>
      </c>
      <c r="F76" s="1" t="s">
        <v>89</v>
      </c>
      <c r="G76" s="1">
        <v>56.18</v>
      </c>
      <c r="H76" s="1">
        <f>1+COUNTIFS(A:A,A76,G:G,"&gt;"&amp;G76)</f>
        <v>4</v>
      </c>
      <c r="I76" s="2">
        <f>AVERAGEIF(A:A,A76,G:G)</f>
        <v>48.385384615384623</v>
      </c>
      <c r="J76" s="2">
        <f t="shared" si="32"/>
        <v>7.7946153846153763</v>
      </c>
      <c r="K76" s="2">
        <f t="shared" si="33"/>
        <v>97.794615384615383</v>
      </c>
      <c r="L76" s="2">
        <f t="shared" si="34"/>
        <v>353.42698778223837</v>
      </c>
      <c r="M76" s="2">
        <f>SUMIF(A:A,A76,L:L)</f>
        <v>3565.7088690522946</v>
      </c>
      <c r="N76" s="3">
        <f t="shared" si="35"/>
        <v>9.9118296182204385E-2</v>
      </c>
      <c r="O76" s="6">
        <f t="shared" si="36"/>
        <v>10.08895469875459</v>
      </c>
      <c r="P76" s="3">
        <f t="shared" si="37"/>
        <v>9.9118296182204385E-2</v>
      </c>
      <c r="Q76" s="3">
        <f>IF(ISNUMBER(P76),SUMIF(A:A,A76,P:P),"")</f>
        <v>0.84500056663059875</v>
      </c>
      <c r="R76" s="3">
        <f t="shared" si="38"/>
        <v>0.11729968013800757</v>
      </c>
      <c r="S76" s="7">
        <f t="shared" si="39"/>
        <v>8.5251724371580693</v>
      </c>
    </row>
    <row r="77" spans="1:19" x14ac:dyDescent="0.3">
      <c r="A77" s="1">
        <v>48</v>
      </c>
      <c r="B77" s="5">
        <v>0.78472222222222221</v>
      </c>
      <c r="C77" s="1" t="s">
        <v>19</v>
      </c>
      <c r="D77" s="1">
        <v>9</v>
      </c>
      <c r="E77" s="1">
        <v>10</v>
      </c>
      <c r="F77" s="1" t="s">
        <v>93</v>
      </c>
      <c r="G77" s="1">
        <v>55.34</v>
      </c>
      <c r="H77" s="1">
        <f>1+COUNTIFS(A:A,A77,G:G,"&gt;"&amp;G77)</f>
        <v>5</v>
      </c>
      <c r="I77" s="2">
        <f>AVERAGEIF(A:A,A77,G:G)</f>
        <v>48.385384615384623</v>
      </c>
      <c r="J77" s="2">
        <f t="shared" si="32"/>
        <v>6.95461538461538</v>
      </c>
      <c r="K77" s="2">
        <f t="shared" si="33"/>
        <v>96.95461538461538</v>
      </c>
      <c r="L77" s="2">
        <f t="shared" si="34"/>
        <v>336.05570102266944</v>
      </c>
      <c r="M77" s="2">
        <f>SUMIF(A:A,A77,L:L)</f>
        <v>3565.7088690522946</v>
      </c>
      <c r="N77" s="3">
        <f t="shared" si="35"/>
        <v>9.4246533680689248E-2</v>
      </c>
      <c r="O77" s="6">
        <f t="shared" si="36"/>
        <v>10.610469806646016</v>
      </c>
      <c r="P77" s="3">
        <f t="shared" si="37"/>
        <v>9.4246533680689248E-2</v>
      </c>
      <c r="Q77" s="3">
        <f>IF(ISNUMBER(P77),SUMIF(A:A,A77,P:P),"")</f>
        <v>0.84500056663059875</v>
      </c>
      <c r="R77" s="3">
        <f t="shared" si="38"/>
        <v>0.1115342845940246</v>
      </c>
      <c r="S77" s="7">
        <f t="shared" si="39"/>
        <v>8.9658529988327427</v>
      </c>
    </row>
    <row r="78" spans="1:19" x14ac:dyDescent="0.3">
      <c r="A78" s="1">
        <v>48</v>
      </c>
      <c r="B78" s="5">
        <v>0.78472222222222221</v>
      </c>
      <c r="C78" s="1" t="s">
        <v>19</v>
      </c>
      <c r="D78" s="1">
        <v>9</v>
      </c>
      <c r="E78" s="1">
        <v>2</v>
      </c>
      <c r="F78" s="1" t="s">
        <v>85</v>
      </c>
      <c r="G78" s="1">
        <v>54.69</v>
      </c>
      <c r="H78" s="1">
        <f>1+COUNTIFS(A:A,A78,G:G,"&gt;"&amp;G78)</f>
        <v>6</v>
      </c>
      <c r="I78" s="2">
        <f>AVERAGEIF(A:A,A78,G:G)</f>
        <v>48.385384615384623</v>
      </c>
      <c r="J78" s="2">
        <f t="shared" si="32"/>
        <v>6.3046153846153743</v>
      </c>
      <c r="K78" s="2">
        <f t="shared" si="33"/>
        <v>96.304615384615374</v>
      </c>
      <c r="L78" s="2">
        <f t="shared" si="34"/>
        <v>323.20180877123153</v>
      </c>
      <c r="M78" s="2">
        <f>SUMIF(A:A,A78,L:L)</f>
        <v>3565.7088690522946</v>
      </c>
      <c r="N78" s="3">
        <f t="shared" si="35"/>
        <v>9.0641670601989757E-2</v>
      </c>
      <c r="O78" s="6">
        <f t="shared" si="36"/>
        <v>11.032453322611731</v>
      </c>
      <c r="P78" s="3">
        <f t="shared" si="37"/>
        <v>9.0641670601989757E-2</v>
      </c>
      <c r="Q78" s="3">
        <f>IF(ISNUMBER(P78),SUMIF(A:A,A78,P:P),"")</f>
        <v>0.84500056663059875</v>
      </c>
      <c r="R78" s="3">
        <f t="shared" si="38"/>
        <v>0.10726817730243576</v>
      </c>
      <c r="S78" s="7">
        <f t="shared" si="39"/>
        <v>9.322429308932545</v>
      </c>
    </row>
    <row r="79" spans="1:19" x14ac:dyDescent="0.3">
      <c r="A79" s="1">
        <v>48</v>
      </c>
      <c r="B79" s="5">
        <v>0.78472222222222221</v>
      </c>
      <c r="C79" s="1" t="s">
        <v>19</v>
      </c>
      <c r="D79" s="1">
        <v>9</v>
      </c>
      <c r="E79" s="1">
        <v>4</v>
      </c>
      <c r="F79" s="1" t="s">
        <v>87</v>
      </c>
      <c r="G79" s="1">
        <v>50.21</v>
      </c>
      <c r="H79" s="1">
        <f>1+COUNTIFS(A:A,A79,G:G,"&gt;"&amp;G79)</f>
        <v>7</v>
      </c>
      <c r="I79" s="2">
        <f>AVERAGEIF(A:A,A79,G:G)</f>
        <v>48.385384615384623</v>
      </c>
      <c r="J79" s="2">
        <f t="shared" si="32"/>
        <v>1.8246153846153774</v>
      </c>
      <c r="K79" s="2">
        <f t="shared" si="33"/>
        <v>91.824615384615385</v>
      </c>
      <c r="L79" s="2">
        <f t="shared" si="34"/>
        <v>247.0218818220917</v>
      </c>
      <c r="M79" s="2">
        <f>SUMIF(A:A,A79,L:L)</f>
        <v>3565.7088690522946</v>
      </c>
      <c r="N79" s="3">
        <f t="shared" si="35"/>
        <v>6.927707530080715E-2</v>
      </c>
      <c r="O79" s="6">
        <f t="shared" si="36"/>
        <v>14.434789512373495</v>
      </c>
      <c r="P79" s="3">
        <f t="shared" si="37"/>
        <v>6.927707530080715E-2</v>
      </c>
      <c r="Q79" s="3">
        <f>IF(ISNUMBER(P79),SUMIF(A:A,A79,P:P),"")</f>
        <v>0.84500056663059875</v>
      </c>
      <c r="R79" s="3">
        <f t="shared" si="38"/>
        <v>8.1984649521652186E-2</v>
      </c>
      <c r="S79" s="7">
        <f t="shared" si="39"/>
        <v>12.197405317149029</v>
      </c>
    </row>
    <row r="80" spans="1:19" x14ac:dyDescent="0.3">
      <c r="A80" s="1">
        <v>48</v>
      </c>
      <c r="B80" s="5">
        <v>0.78472222222222221</v>
      </c>
      <c r="C80" s="1" t="s">
        <v>19</v>
      </c>
      <c r="D80" s="1">
        <v>9</v>
      </c>
      <c r="E80" s="1">
        <v>8</v>
      </c>
      <c r="F80" s="1" t="s">
        <v>91</v>
      </c>
      <c r="G80" s="1">
        <v>45.25</v>
      </c>
      <c r="H80" s="1">
        <f>1+COUNTIFS(A:A,A80,G:G,"&gt;"&amp;G80)</f>
        <v>8</v>
      </c>
      <c r="I80" s="2">
        <f>AVERAGEIF(A:A,A80,G:G)</f>
        <v>48.385384615384623</v>
      </c>
      <c r="J80" s="2">
        <f t="shared" si="32"/>
        <v>-3.1353846153846234</v>
      </c>
      <c r="K80" s="2">
        <f t="shared" si="33"/>
        <v>86.864615384615377</v>
      </c>
      <c r="L80" s="2">
        <f t="shared" si="34"/>
        <v>183.43803436421445</v>
      </c>
      <c r="M80" s="2">
        <f>SUMIF(A:A,A80,L:L)</f>
        <v>3565.7088690522946</v>
      </c>
      <c r="N80" s="3">
        <f t="shared" si="35"/>
        <v>5.1445039710426271E-2</v>
      </c>
      <c r="O80" s="6">
        <f t="shared" si="36"/>
        <v>19.438220003887601</v>
      </c>
      <c r="P80" s="3">
        <f t="shared" si="37"/>
        <v>5.1445039710426271E-2</v>
      </c>
      <c r="Q80" s="3">
        <f>IF(ISNUMBER(P80),SUMIF(A:A,A80,P:P),"")</f>
        <v>0.84500056663059875</v>
      </c>
      <c r="R80" s="3">
        <f t="shared" si="38"/>
        <v>6.0881662973980032E-2</v>
      </c>
      <c r="S80" s="7">
        <f t="shared" si="39"/>
        <v>16.425306917575263</v>
      </c>
    </row>
    <row r="81" spans="1:19" x14ac:dyDescent="0.3">
      <c r="A81" s="1">
        <v>48</v>
      </c>
      <c r="B81" s="5">
        <v>0.78472222222222221</v>
      </c>
      <c r="C81" s="1" t="s">
        <v>19</v>
      </c>
      <c r="D81" s="1">
        <v>9</v>
      </c>
      <c r="E81" s="1">
        <v>12</v>
      </c>
      <c r="F81" s="1" t="s">
        <v>95</v>
      </c>
      <c r="G81" s="1">
        <v>41.27</v>
      </c>
      <c r="H81" s="1">
        <f>1+COUNTIFS(A:A,A81,G:G,"&gt;"&amp;G81)</f>
        <v>9</v>
      </c>
      <c r="I81" s="2">
        <f>AVERAGEIF(A:A,A81,G:G)</f>
        <v>48.385384615384623</v>
      </c>
      <c r="J81" s="2">
        <f t="shared" si="32"/>
        <v>-7.1153846153846203</v>
      </c>
      <c r="K81" s="2">
        <f t="shared" si="33"/>
        <v>82.884615384615387</v>
      </c>
      <c r="L81" s="2">
        <f t="shared" si="34"/>
        <v>144.47072950825478</v>
      </c>
      <c r="M81" s="2">
        <f>SUMIF(A:A,A81,L:L)</f>
        <v>3565.7088690522946</v>
      </c>
      <c r="N81" s="3">
        <f t="shared" si="35"/>
        <v>4.051669242044785E-2</v>
      </c>
      <c r="O81" s="6">
        <f t="shared" si="36"/>
        <v>24.68118546358248</v>
      </c>
      <c r="P81" s="3" t="str">
        <f t="shared" si="37"/>
        <v/>
      </c>
      <c r="Q81" s="3" t="str">
        <f>IF(ISNUMBER(P81),SUMIF(A:A,A81,P:P),"")</f>
        <v/>
      </c>
      <c r="R81" s="3" t="str">
        <f t="shared" si="38"/>
        <v/>
      </c>
      <c r="S81" s="7" t="str">
        <f t="shared" si="39"/>
        <v/>
      </c>
    </row>
    <row r="82" spans="1:19" x14ac:dyDescent="0.3">
      <c r="A82" s="1">
        <v>48</v>
      </c>
      <c r="B82" s="5">
        <v>0.78472222222222221</v>
      </c>
      <c r="C82" s="1" t="s">
        <v>19</v>
      </c>
      <c r="D82" s="1">
        <v>9</v>
      </c>
      <c r="E82" s="1">
        <v>7</v>
      </c>
      <c r="F82" s="1" t="s">
        <v>90</v>
      </c>
      <c r="G82" s="1">
        <v>39.06</v>
      </c>
      <c r="H82" s="1">
        <f>1+COUNTIFS(A:A,A82,G:G,"&gt;"&amp;G82)</f>
        <v>10</v>
      </c>
      <c r="I82" s="2">
        <f>AVERAGEIF(A:A,A82,G:G)</f>
        <v>48.385384615384623</v>
      </c>
      <c r="J82" s="2">
        <f t="shared" si="32"/>
        <v>-9.3253846153846212</v>
      </c>
      <c r="K82" s="2">
        <f t="shared" si="33"/>
        <v>80.674615384615379</v>
      </c>
      <c r="L82" s="2">
        <f t="shared" si="34"/>
        <v>126.52968226784758</v>
      </c>
      <c r="M82" s="2">
        <f>SUMIF(A:A,A82,L:L)</f>
        <v>3565.7088690522946</v>
      </c>
      <c r="N82" s="3">
        <f t="shared" si="35"/>
        <v>3.5485141079809199E-2</v>
      </c>
      <c r="O82" s="6">
        <f t="shared" si="36"/>
        <v>28.180809476025814</v>
      </c>
      <c r="P82" s="3" t="str">
        <f t="shared" si="37"/>
        <v/>
      </c>
      <c r="Q82" s="3" t="str">
        <f>IF(ISNUMBER(P82),SUMIF(A:A,A82,P:P),"")</f>
        <v/>
      </c>
      <c r="R82" s="3" t="str">
        <f t="shared" si="38"/>
        <v/>
      </c>
      <c r="S82" s="7" t="str">
        <f t="shared" si="39"/>
        <v/>
      </c>
    </row>
    <row r="83" spans="1:19" x14ac:dyDescent="0.3">
      <c r="A83" s="1">
        <v>48</v>
      </c>
      <c r="B83" s="5">
        <v>0.78472222222222221</v>
      </c>
      <c r="C83" s="1" t="s">
        <v>19</v>
      </c>
      <c r="D83" s="1">
        <v>9</v>
      </c>
      <c r="E83" s="1">
        <v>9</v>
      </c>
      <c r="F83" s="1" t="s">
        <v>92</v>
      </c>
      <c r="G83" s="1">
        <v>38.950000000000003</v>
      </c>
      <c r="H83" s="1">
        <f>1+COUNTIFS(A:A,A83,G:G,"&gt;"&amp;G83)</f>
        <v>11</v>
      </c>
      <c r="I83" s="2">
        <f>AVERAGEIF(A:A,A83,G:G)</f>
        <v>48.385384615384623</v>
      </c>
      <c r="J83" s="2">
        <f t="shared" ref="J83:J146" si="40">G83-I83</f>
        <v>-9.4353846153846206</v>
      </c>
      <c r="K83" s="2">
        <f t="shared" ref="K83:K146" si="41">90+J83</f>
        <v>80.564615384615379</v>
      </c>
      <c r="L83" s="2">
        <f t="shared" ref="L83:L146" si="42">EXP(0.06*K83)</f>
        <v>125.69733612855377</v>
      </c>
      <c r="M83" s="2">
        <f>SUMIF(A:A,A83,L:L)</f>
        <v>3565.7088690522946</v>
      </c>
      <c r="N83" s="3">
        <f t="shared" ref="N83:N146" si="43">L83/M83</f>
        <v>3.525171031755097E-2</v>
      </c>
      <c r="O83" s="6">
        <f t="shared" ref="O83:O146" si="44">1/N83</f>
        <v>28.367417949140592</v>
      </c>
      <c r="P83" s="3" t="str">
        <f t="shared" ref="P83:P146" si="45">IF(O83&gt;21,"",N83)</f>
        <v/>
      </c>
      <c r="Q83" s="3" t="str">
        <f>IF(ISNUMBER(P83),SUMIF(A:A,A83,P:P),"")</f>
        <v/>
      </c>
      <c r="R83" s="3" t="str">
        <f t="shared" ref="R83:R146" si="46">IFERROR(P83*(1/Q83),"")</f>
        <v/>
      </c>
      <c r="S83" s="7" t="str">
        <f t="shared" ref="S83:S146" si="47">IFERROR(1/R83,"")</f>
        <v/>
      </c>
    </row>
    <row r="84" spans="1:19" x14ac:dyDescent="0.3">
      <c r="A84" s="1">
        <v>48</v>
      </c>
      <c r="B84" s="5">
        <v>0.78472222222222221</v>
      </c>
      <c r="C84" s="1" t="s">
        <v>19</v>
      </c>
      <c r="D84" s="1">
        <v>9</v>
      </c>
      <c r="E84" s="1">
        <v>13</v>
      </c>
      <c r="F84" s="1" t="s">
        <v>96</v>
      </c>
      <c r="G84" s="1">
        <v>33.869999999999997</v>
      </c>
      <c r="H84" s="1">
        <f>1+COUNTIFS(A:A,A84,G:G,"&gt;"&amp;G84)</f>
        <v>12</v>
      </c>
      <c r="I84" s="2">
        <f>AVERAGEIF(A:A,A84,G:G)</f>
        <v>48.385384615384623</v>
      </c>
      <c r="J84" s="2">
        <f t="shared" si="40"/>
        <v>-14.515384615384626</v>
      </c>
      <c r="K84" s="2">
        <f t="shared" si="41"/>
        <v>75.484615384615381</v>
      </c>
      <c r="L84" s="2">
        <f t="shared" si="42"/>
        <v>92.672977301242469</v>
      </c>
      <c r="M84" s="2">
        <f>SUMIF(A:A,A84,L:L)</f>
        <v>3565.7088690522946</v>
      </c>
      <c r="N84" s="3">
        <f t="shared" si="43"/>
        <v>2.5990057154013639E-2</v>
      </c>
      <c r="O84" s="6">
        <f t="shared" si="44"/>
        <v>38.476252440467228</v>
      </c>
      <c r="P84" s="3" t="str">
        <f t="shared" si="45"/>
        <v/>
      </c>
      <c r="Q84" s="3" t="str">
        <f>IF(ISNUMBER(P84),SUMIF(A:A,A84,P:P),"")</f>
        <v/>
      </c>
      <c r="R84" s="3" t="str">
        <f t="shared" si="46"/>
        <v/>
      </c>
      <c r="S84" s="7" t="str">
        <f t="shared" si="47"/>
        <v/>
      </c>
    </row>
    <row r="85" spans="1:19" x14ac:dyDescent="0.3">
      <c r="A85" s="1">
        <v>48</v>
      </c>
      <c r="B85" s="5">
        <v>0.78472222222222221</v>
      </c>
      <c r="C85" s="1" t="s">
        <v>19</v>
      </c>
      <c r="D85" s="1">
        <v>9</v>
      </c>
      <c r="E85" s="1">
        <v>14</v>
      </c>
      <c r="F85" s="1" t="s">
        <v>97</v>
      </c>
      <c r="G85" s="1">
        <v>27.52</v>
      </c>
      <c r="H85" s="1">
        <f>1+COUNTIFS(A:A,A85,G:G,"&gt;"&amp;G85)</f>
        <v>13</v>
      </c>
      <c r="I85" s="2">
        <f>AVERAGEIF(A:A,A85,G:G)</f>
        <v>48.385384615384623</v>
      </c>
      <c r="J85" s="2">
        <f t="shared" si="40"/>
        <v>-20.865384615384624</v>
      </c>
      <c r="K85" s="2">
        <f t="shared" si="41"/>
        <v>69.134615384615373</v>
      </c>
      <c r="L85" s="2">
        <f t="shared" si="42"/>
        <v>63.312129057455678</v>
      </c>
      <c r="M85" s="2">
        <f>SUMIF(A:A,A85,L:L)</f>
        <v>3565.7088690522946</v>
      </c>
      <c r="N85" s="3">
        <f t="shared" si="43"/>
        <v>1.7755832397579607E-2</v>
      </c>
      <c r="O85" s="6">
        <f t="shared" si="44"/>
        <v>56.319522374874147</v>
      </c>
      <c r="P85" s="3" t="str">
        <f t="shared" si="45"/>
        <v/>
      </c>
      <c r="Q85" s="3" t="str">
        <f>IF(ISNUMBER(P85),SUMIF(A:A,A85,P:P),"")</f>
        <v/>
      </c>
      <c r="R85" s="3" t="str">
        <f t="shared" si="46"/>
        <v/>
      </c>
      <c r="S85" s="7" t="str">
        <f t="shared" si="47"/>
        <v/>
      </c>
    </row>
  </sheetData>
  <autoFilter ref="A7:S7" xr:uid="{00000000-0009-0000-0000-000000000000}"/>
  <sortState xmlns:xlrd2="http://schemas.microsoft.com/office/spreadsheetml/2017/richdata2" ref="A8:S85">
    <sortCondition ref="B8:B85"/>
    <sortCondition ref="C8:C85"/>
    <sortCondition ref="H8:H8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7" fitToHeight="0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13072022 -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2022-07-12T23:07:19Z</cp:lastPrinted>
  <dcterms:created xsi:type="dcterms:W3CDTF">2016-03-11T05:58:01Z</dcterms:created>
  <dcterms:modified xsi:type="dcterms:W3CDTF">2022-07-12T23:07:32Z</dcterms:modified>
</cp:coreProperties>
</file>