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F8C47047-208A-4021-9EE4-414AE74151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307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03072022 - PREMIUM'!$A$7:$S$21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1" l="1"/>
  <c r="I40" i="1"/>
  <c r="J40" i="1" s="1"/>
  <c r="K40" i="1" s="1"/>
  <c r="L40" i="1" s="1"/>
  <c r="H47" i="1"/>
  <c r="I47" i="1"/>
  <c r="J47" i="1" s="1"/>
  <c r="K47" i="1" s="1"/>
  <c r="L47" i="1" s="1"/>
  <c r="H45" i="1"/>
  <c r="I45" i="1"/>
  <c r="J45" i="1" s="1"/>
  <c r="K45" i="1" s="1"/>
  <c r="L45" i="1" s="1"/>
  <c r="H35" i="1"/>
  <c r="I35" i="1"/>
  <c r="J35" i="1" s="1"/>
  <c r="K35" i="1" s="1"/>
  <c r="L35" i="1" s="1"/>
  <c r="H44" i="1"/>
  <c r="I44" i="1"/>
  <c r="J44" i="1" s="1"/>
  <c r="K44" i="1" s="1"/>
  <c r="L44" i="1" s="1"/>
  <c r="H46" i="1"/>
  <c r="I46" i="1"/>
  <c r="J46" i="1" s="1"/>
  <c r="K46" i="1" s="1"/>
  <c r="L46" i="1" s="1"/>
  <c r="H43" i="1"/>
  <c r="I43" i="1"/>
  <c r="J43" i="1" s="1"/>
  <c r="K43" i="1" s="1"/>
  <c r="L43" i="1" s="1"/>
  <c r="H39" i="1"/>
  <c r="I39" i="1"/>
  <c r="J39" i="1" s="1"/>
  <c r="K39" i="1" s="1"/>
  <c r="L39" i="1" s="1"/>
  <c r="H41" i="1"/>
  <c r="I41" i="1"/>
  <c r="J41" i="1" s="1"/>
  <c r="K41" i="1" s="1"/>
  <c r="L41" i="1" s="1"/>
  <c r="H48" i="1"/>
  <c r="I48" i="1"/>
  <c r="J48" i="1" s="1"/>
  <c r="K48" i="1" s="1"/>
  <c r="L48" i="1" s="1"/>
  <c r="H42" i="1"/>
  <c r="I42" i="1"/>
  <c r="J42" i="1" s="1"/>
  <c r="K42" i="1" s="1"/>
  <c r="L42" i="1" s="1"/>
  <c r="H32" i="1"/>
  <c r="I32" i="1"/>
  <c r="J32" i="1" s="1"/>
  <c r="K32" i="1" s="1"/>
  <c r="L32" i="1" s="1"/>
  <c r="H33" i="1"/>
  <c r="I33" i="1"/>
  <c r="J33" i="1" s="1"/>
  <c r="K33" i="1" s="1"/>
  <c r="L33" i="1" s="1"/>
  <c r="H34" i="1"/>
  <c r="I34" i="1"/>
  <c r="J34" i="1" s="1"/>
  <c r="K34" i="1" s="1"/>
  <c r="L34" i="1" s="1"/>
  <c r="H37" i="1"/>
  <c r="I37" i="1"/>
  <c r="J37" i="1" s="1"/>
  <c r="K37" i="1" s="1"/>
  <c r="L37" i="1" s="1"/>
  <c r="H36" i="1"/>
  <c r="I36" i="1"/>
  <c r="J36" i="1" s="1"/>
  <c r="K36" i="1" s="1"/>
  <c r="L36" i="1" s="1"/>
  <c r="H31" i="1"/>
  <c r="I31" i="1"/>
  <c r="J31" i="1" s="1"/>
  <c r="K31" i="1" s="1"/>
  <c r="L31" i="1" s="1"/>
  <c r="H10" i="1"/>
  <c r="I10" i="1"/>
  <c r="J10" i="1" s="1"/>
  <c r="K10" i="1" s="1"/>
  <c r="L10" i="1" s="1"/>
  <c r="H8" i="1"/>
  <c r="I8" i="1"/>
  <c r="J8" i="1" s="1"/>
  <c r="K8" i="1" s="1"/>
  <c r="L8" i="1" s="1"/>
  <c r="H9" i="1"/>
  <c r="I9" i="1"/>
  <c r="J9" i="1" s="1"/>
  <c r="K9" i="1" s="1"/>
  <c r="L9" i="1" s="1"/>
  <c r="H12" i="1"/>
  <c r="I12" i="1"/>
  <c r="J12" i="1" s="1"/>
  <c r="K12" i="1" s="1"/>
  <c r="L12" i="1" s="1"/>
  <c r="H13" i="1"/>
  <c r="I13" i="1"/>
  <c r="J13" i="1" s="1"/>
  <c r="K13" i="1" s="1"/>
  <c r="L13" i="1" s="1"/>
  <c r="H11" i="1"/>
  <c r="I11" i="1"/>
  <c r="J11" i="1" s="1"/>
  <c r="K11" i="1" s="1"/>
  <c r="L11" i="1" s="1"/>
  <c r="H17" i="1"/>
  <c r="I17" i="1"/>
  <c r="J17" i="1" s="1"/>
  <c r="K17" i="1" s="1"/>
  <c r="L17" i="1" s="1"/>
  <c r="H15" i="1"/>
  <c r="I15" i="1"/>
  <c r="J15" i="1" s="1"/>
  <c r="K15" i="1" s="1"/>
  <c r="L15" i="1" s="1"/>
  <c r="H21" i="1"/>
  <c r="I21" i="1"/>
  <c r="J21" i="1" s="1"/>
  <c r="K21" i="1" s="1"/>
  <c r="L21" i="1" s="1"/>
  <c r="H16" i="1"/>
  <c r="I16" i="1"/>
  <c r="J16" i="1" s="1"/>
  <c r="K16" i="1" s="1"/>
  <c r="L16" i="1" s="1"/>
  <c r="H18" i="1"/>
  <c r="I18" i="1"/>
  <c r="J18" i="1" s="1"/>
  <c r="K18" i="1" s="1"/>
  <c r="L18" i="1" s="1"/>
  <c r="H20" i="1"/>
  <c r="I20" i="1"/>
  <c r="J20" i="1" s="1"/>
  <c r="K20" i="1" s="1"/>
  <c r="L20" i="1" s="1"/>
  <c r="H19" i="1"/>
  <c r="I19" i="1"/>
  <c r="J19" i="1" s="1"/>
  <c r="K19" i="1" s="1"/>
  <c r="L19" i="1" s="1"/>
  <c r="H27" i="1"/>
  <c r="I27" i="1"/>
  <c r="J27" i="1" s="1"/>
  <c r="K27" i="1" s="1"/>
  <c r="L27" i="1" s="1"/>
  <c r="H24" i="1"/>
  <c r="I24" i="1"/>
  <c r="J24" i="1" s="1"/>
  <c r="K24" i="1" s="1"/>
  <c r="L24" i="1" s="1"/>
  <c r="H25" i="1"/>
  <c r="I25" i="1"/>
  <c r="J25" i="1" s="1"/>
  <c r="K25" i="1" s="1"/>
  <c r="L25" i="1" s="1"/>
  <c r="H26" i="1"/>
  <c r="I26" i="1"/>
  <c r="J26" i="1" s="1"/>
  <c r="K26" i="1" s="1"/>
  <c r="L26" i="1" s="1"/>
  <c r="H23" i="1"/>
  <c r="I23" i="1"/>
  <c r="J23" i="1" s="1"/>
  <c r="K23" i="1" s="1"/>
  <c r="L23" i="1" s="1"/>
  <c r="H28" i="1"/>
  <c r="I28" i="1"/>
  <c r="J28" i="1" s="1"/>
  <c r="K28" i="1" s="1"/>
  <c r="L28" i="1" s="1"/>
  <c r="H29" i="1"/>
  <c r="I29" i="1"/>
  <c r="J29" i="1" s="1"/>
  <c r="K29" i="1" s="1"/>
  <c r="L29" i="1" s="1"/>
  <c r="M45" i="1" l="1"/>
  <c r="N45" i="1" s="1"/>
  <c r="O45" i="1" s="1"/>
  <c r="P45" i="1" s="1"/>
  <c r="M47" i="1"/>
  <c r="N47" i="1" s="1"/>
  <c r="O47" i="1" s="1"/>
  <c r="P47" i="1" s="1"/>
  <c r="M40" i="1"/>
  <c r="N40" i="1" s="1"/>
  <c r="O40" i="1" s="1"/>
  <c r="P40" i="1" s="1"/>
  <c r="M44" i="1"/>
  <c r="N44" i="1" s="1"/>
  <c r="O44" i="1" s="1"/>
  <c r="P44" i="1" s="1"/>
  <c r="M42" i="1"/>
  <c r="N42" i="1" s="1"/>
  <c r="O42" i="1" s="1"/>
  <c r="P42" i="1" s="1"/>
  <c r="M35" i="1"/>
  <c r="N35" i="1" s="1"/>
  <c r="O35" i="1" s="1"/>
  <c r="P35" i="1" s="1"/>
  <c r="M41" i="1"/>
  <c r="N41" i="1" s="1"/>
  <c r="O41" i="1" s="1"/>
  <c r="P41" i="1" s="1"/>
  <c r="M43" i="1"/>
  <c r="N43" i="1" s="1"/>
  <c r="O43" i="1" s="1"/>
  <c r="P43" i="1" s="1"/>
  <c r="M48" i="1"/>
  <c r="N48" i="1" s="1"/>
  <c r="O48" i="1" s="1"/>
  <c r="P48" i="1" s="1"/>
  <c r="M39" i="1"/>
  <c r="N39" i="1" s="1"/>
  <c r="O39" i="1" s="1"/>
  <c r="P39" i="1" s="1"/>
  <c r="M46" i="1"/>
  <c r="N46" i="1" s="1"/>
  <c r="O46" i="1" s="1"/>
  <c r="P46" i="1" s="1"/>
  <c r="M37" i="1"/>
  <c r="N37" i="1" s="1"/>
  <c r="O37" i="1" s="1"/>
  <c r="P37" i="1" s="1"/>
  <c r="M31" i="1"/>
  <c r="N31" i="1" s="1"/>
  <c r="O31" i="1" s="1"/>
  <c r="P31" i="1" s="1"/>
  <c r="M33" i="1"/>
  <c r="N33" i="1" s="1"/>
  <c r="O33" i="1" s="1"/>
  <c r="P33" i="1" s="1"/>
  <c r="M32" i="1"/>
  <c r="N32" i="1" s="1"/>
  <c r="O32" i="1" s="1"/>
  <c r="P32" i="1" s="1"/>
  <c r="M36" i="1"/>
  <c r="N36" i="1" s="1"/>
  <c r="O36" i="1" s="1"/>
  <c r="P36" i="1" s="1"/>
  <c r="M34" i="1"/>
  <c r="N34" i="1" s="1"/>
  <c r="O34" i="1" s="1"/>
  <c r="P34" i="1" s="1"/>
  <c r="M29" i="1"/>
  <c r="N29" i="1" s="1"/>
  <c r="O29" i="1" s="1"/>
  <c r="P29" i="1" s="1"/>
  <c r="M26" i="1"/>
  <c r="N26" i="1" s="1"/>
  <c r="O26" i="1" s="1"/>
  <c r="P26" i="1" s="1"/>
  <c r="M28" i="1"/>
  <c r="N28" i="1" s="1"/>
  <c r="O28" i="1" s="1"/>
  <c r="P28" i="1" s="1"/>
  <c r="M23" i="1"/>
  <c r="N23" i="1" s="1"/>
  <c r="O23" i="1" s="1"/>
  <c r="P23" i="1" s="1"/>
  <c r="M9" i="1"/>
  <c r="N9" i="1" s="1"/>
  <c r="O9" i="1" s="1"/>
  <c r="P9" i="1" s="1"/>
  <c r="M11" i="1"/>
  <c r="N11" i="1" s="1"/>
  <c r="O11" i="1" s="1"/>
  <c r="P11" i="1" s="1"/>
  <c r="M13" i="1"/>
  <c r="N13" i="1" s="1"/>
  <c r="O13" i="1" s="1"/>
  <c r="P13" i="1" s="1"/>
  <c r="M18" i="1"/>
  <c r="N18" i="1" s="1"/>
  <c r="O18" i="1" s="1"/>
  <c r="P18" i="1" s="1"/>
  <c r="M19" i="1"/>
  <c r="N19" i="1" s="1"/>
  <c r="O19" i="1" s="1"/>
  <c r="P19" i="1" s="1"/>
  <c r="M25" i="1"/>
  <c r="N25" i="1" s="1"/>
  <c r="O25" i="1" s="1"/>
  <c r="P25" i="1" s="1"/>
  <c r="M8" i="1"/>
  <c r="N8" i="1" s="1"/>
  <c r="O8" i="1" s="1"/>
  <c r="P8" i="1" s="1"/>
  <c r="M10" i="1"/>
  <c r="N10" i="1" s="1"/>
  <c r="O10" i="1" s="1"/>
  <c r="P10" i="1" s="1"/>
  <c r="M12" i="1"/>
  <c r="N12" i="1" s="1"/>
  <c r="O12" i="1" s="1"/>
  <c r="P12" i="1" s="1"/>
  <c r="M21" i="1"/>
  <c r="N21" i="1" s="1"/>
  <c r="O21" i="1" s="1"/>
  <c r="P21" i="1" s="1"/>
  <c r="M15" i="1"/>
  <c r="N15" i="1" s="1"/>
  <c r="O15" i="1" s="1"/>
  <c r="P15" i="1" s="1"/>
  <c r="M16" i="1"/>
  <c r="N16" i="1" s="1"/>
  <c r="O16" i="1" s="1"/>
  <c r="P16" i="1" s="1"/>
  <c r="M17" i="1"/>
  <c r="N17" i="1" s="1"/>
  <c r="O17" i="1" s="1"/>
  <c r="P17" i="1" s="1"/>
  <c r="M24" i="1"/>
  <c r="N24" i="1" s="1"/>
  <c r="O24" i="1" s="1"/>
  <c r="P24" i="1" s="1"/>
  <c r="M27" i="1"/>
  <c r="N27" i="1" s="1"/>
  <c r="O27" i="1" s="1"/>
  <c r="P27" i="1" s="1"/>
  <c r="M20" i="1"/>
  <c r="N20" i="1" s="1"/>
  <c r="O20" i="1" s="1"/>
  <c r="P20" i="1" s="1"/>
  <c r="Q47" i="1" l="1"/>
  <c r="R47" i="1" s="1"/>
  <c r="S47" i="1" s="1"/>
  <c r="Q40" i="1"/>
  <c r="R40" i="1" s="1"/>
  <c r="S40" i="1" s="1"/>
  <c r="Q45" i="1"/>
  <c r="R45" i="1" s="1"/>
  <c r="S45" i="1" s="1"/>
  <c r="Q35" i="1"/>
  <c r="R35" i="1" s="1"/>
  <c r="S35" i="1" s="1"/>
  <c r="Q46" i="1"/>
  <c r="R46" i="1" s="1"/>
  <c r="S46" i="1" s="1"/>
  <c r="Q39" i="1"/>
  <c r="R39" i="1" s="1"/>
  <c r="S39" i="1" s="1"/>
  <c r="Q43" i="1"/>
  <c r="R43" i="1" s="1"/>
  <c r="S43" i="1" s="1"/>
  <c r="Q41" i="1"/>
  <c r="R41" i="1" s="1"/>
  <c r="S41" i="1" s="1"/>
  <c r="Q44" i="1"/>
  <c r="R44" i="1" s="1"/>
  <c r="S44" i="1" s="1"/>
  <c r="Q42" i="1"/>
  <c r="R42" i="1" s="1"/>
  <c r="S42" i="1" s="1"/>
  <c r="Q48" i="1"/>
  <c r="R48" i="1" s="1"/>
  <c r="S48" i="1" s="1"/>
  <c r="Q33" i="1"/>
  <c r="R33" i="1" s="1"/>
  <c r="S33" i="1" s="1"/>
  <c r="Q37" i="1"/>
  <c r="R37" i="1" s="1"/>
  <c r="S37" i="1" s="1"/>
  <c r="Q31" i="1"/>
  <c r="R31" i="1" s="1"/>
  <c r="S31" i="1" s="1"/>
  <c r="Q32" i="1"/>
  <c r="R32" i="1" s="1"/>
  <c r="S32" i="1" s="1"/>
  <c r="Q36" i="1"/>
  <c r="R36" i="1" s="1"/>
  <c r="S36" i="1" s="1"/>
  <c r="Q34" i="1"/>
  <c r="R34" i="1" s="1"/>
  <c r="S34" i="1" s="1"/>
  <c r="Q9" i="1"/>
  <c r="R9" i="1" s="1"/>
  <c r="S9" i="1" s="1"/>
  <c r="Q17" i="1"/>
  <c r="R17" i="1" s="1"/>
  <c r="S17" i="1" s="1"/>
  <c r="Q26" i="1"/>
  <c r="R26" i="1" s="1"/>
  <c r="S26" i="1" s="1"/>
  <c r="Q12" i="1"/>
  <c r="R12" i="1" s="1"/>
  <c r="S12" i="1" s="1"/>
  <c r="Q27" i="1"/>
  <c r="R27" i="1" s="1"/>
  <c r="S27" i="1" s="1"/>
  <c r="Q16" i="1"/>
  <c r="R16" i="1" s="1"/>
  <c r="S16" i="1" s="1"/>
  <c r="Q29" i="1"/>
  <c r="R29" i="1" s="1"/>
  <c r="S29" i="1" s="1"/>
  <c r="Q18" i="1"/>
  <c r="R18" i="1" s="1"/>
  <c r="S18" i="1" s="1"/>
  <c r="Q19" i="1"/>
  <c r="R19" i="1" s="1"/>
  <c r="S19" i="1" s="1"/>
  <c r="Q10" i="1"/>
  <c r="R10" i="1" s="1"/>
  <c r="S10" i="1" s="1"/>
  <c r="Q8" i="1"/>
  <c r="R8" i="1" s="1"/>
  <c r="S8" i="1" s="1"/>
  <c r="Q24" i="1"/>
  <c r="R24" i="1" s="1"/>
  <c r="S24" i="1" s="1"/>
  <c r="Q28" i="1"/>
  <c r="R28" i="1" s="1"/>
  <c r="S28" i="1" s="1"/>
  <c r="Q21" i="1"/>
  <c r="R21" i="1" s="1"/>
  <c r="S21" i="1" s="1"/>
  <c r="Q25" i="1"/>
  <c r="R25" i="1" s="1"/>
  <c r="S25" i="1" s="1"/>
  <c r="Q11" i="1"/>
  <c r="R11" i="1" s="1"/>
  <c r="S11" i="1" s="1"/>
  <c r="Q23" i="1"/>
  <c r="R23" i="1" s="1"/>
  <c r="S23" i="1" s="1"/>
  <c r="Q13" i="1"/>
  <c r="R13" i="1" s="1"/>
  <c r="S13" i="1" s="1"/>
  <c r="Q20" i="1"/>
  <c r="R20" i="1" s="1"/>
  <c r="S20" i="1" s="1"/>
  <c r="Q15" i="1"/>
  <c r="R15" i="1" s="1"/>
  <c r="S15" i="1" s="1"/>
</calcChain>
</file>

<file path=xl/sharedStrings.xml><?xml version="1.0" encoding="utf-8"?>
<sst xmlns="http://schemas.openxmlformats.org/spreadsheetml/2006/main" count="93" uniqueCount="57">
  <si>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</si>
  <si>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</si>
  <si>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</si>
  <si>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</si>
  <si>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</si>
  <si>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</si>
  <si>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</si>
  <si>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</si>
  <si>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</si>
  <si>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</si>
  <si>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</si>
  <si>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</si>
  <si>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</si>
  <si>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</si>
  <si>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</si>
  <si>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</si>
  <si>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</si>
  <si>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</si>
  <si>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</si>
  <si>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Canterbury</t>
  </si>
  <si>
    <t xml:space="preserve">Oz Legend           </t>
  </si>
  <si>
    <t xml:space="preserve">Chateaux Park       </t>
  </si>
  <si>
    <t xml:space="preserve">Speed Legend        </t>
  </si>
  <si>
    <t xml:space="preserve">Notions             </t>
  </si>
  <si>
    <t xml:space="preserve">Spring Break        </t>
  </si>
  <si>
    <t xml:space="preserve">Good Omens          </t>
  </si>
  <si>
    <t xml:space="preserve">Icecrusher          </t>
  </si>
  <si>
    <t xml:space="preserve">And We Danced       </t>
  </si>
  <si>
    <t xml:space="preserve">Eclair Sunrise      </t>
  </si>
  <si>
    <t xml:space="preserve">Mystic Mermaid      </t>
  </si>
  <si>
    <t xml:space="preserve">Carartie            </t>
  </si>
  <si>
    <t xml:space="preserve">Duchess Adele       </t>
  </si>
  <si>
    <t xml:space="preserve">Clear Blonde        </t>
  </si>
  <si>
    <t xml:space="preserve">Wild Chap           </t>
  </si>
  <si>
    <t xml:space="preserve">Sacred Command      </t>
  </si>
  <si>
    <t xml:space="preserve">Narvaez             </t>
  </si>
  <si>
    <t xml:space="preserve">Go Gazza            </t>
  </si>
  <si>
    <t xml:space="preserve">Green Flash         </t>
  </si>
  <si>
    <t xml:space="preserve">Believe So          </t>
  </si>
  <si>
    <t xml:space="preserve">Hendos Magic        </t>
  </si>
  <si>
    <t xml:space="preserve">Bugalugs            </t>
  </si>
  <si>
    <t xml:space="preserve">Never Second        </t>
  </si>
  <si>
    <t xml:space="preserve">Conrad              </t>
  </si>
  <si>
    <t xml:space="preserve">Not Another Reiby   </t>
  </si>
  <si>
    <t xml:space="preserve">Buckin Beauty       </t>
  </si>
  <si>
    <t xml:space="preserve">Ten Bells           </t>
  </si>
  <si>
    <t xml:space="preserve">Sausalito           </t>
  </si>
  <si>
    <t xml:space="preserve">Lunakorn            </t>
  </si>
  <si>
    <t xml:space="preserve">Oxford Tycoon       </t>
  </si>
  <si>
    <t xml:space="preserve">Confessed           </t>
  </si>
  <si>
    <t xml:space="preserve">Overlord            </t>
  </si>
  <si>
    <t xml:space="preserve">Fastconi            </t>
  </si>
  <si>
    <t xml:space="preserve">Vienna Rain         </t>
  </si>
  <si>
    <t xml:space="preserve">Whangaehu           </t>
  </si>
  <si>
    <t xml:space="preserve">Beep Test           </t>
  </si>
  <si>
    <t xml:space="preserve">Twice On Sunday     </t>
  </si>
  <si>
    <t xml:space="preserve">Destinys Bounty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</si>
</sst>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7620</xdr:colOff>
      <xdr:row>5</xdr:row>
      <xdr:rowOff>124693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765B7-75FD-6AB2-A0B8-940B04C26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31280" cy="1039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48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H19" sqref="H19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3.6640625" style="9" bestFit="1" customWidth="1"/>
    <col min="7" max="7" width="11.66406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3</v>
      </c>
      <c r="B8" s="5">
        <v>0.58333333333333337</v>
      </c>
      <c r="C8" s="1" t="s">
        <v>19</v>
      </c>
      <c r="D8" s="1">
        <v>3</v>
      </c>
      <c r="E8" s="1">
        <v>2</v>
      </c>
      <c r="F8" s="1" t="s">
        <v>21</v>
      </c>
      <c r="G8" s="1">
        <v>69.44</v>
      </c>
      <c r="H8" s="1">
        <f>1+COUNTIFS(A:A,A8,G:G,"&gt;"&amp;G8)</f>
        <v>1</v>
      </c>
      <c r="I8" s="2">
        <f>AVERAGEIF(A:A,A8,G:G)</f>
        <v>51.104999999999997</v>
      </c>
      <c r="J8" s="2">
        <f>G8-I8</f>
        <v>18.335000000000001</v>
      </c>
      <c r="K8" s="2">
        <f>90+J8</f>
        <v>108.33500000000001</v>
      </c>
      <c r="L8" s="2">
        <f>EXP(0.06*K8)</f>
        <v>665.20815053348576</v>
      </c>
      <c r="M8" s="2">
        <f>SUMIF(A:A,A8,L:L)</f>
        <v>1684.3504521344626</v>
      </c>
      <c r="N8" s="3">
        <f>L8/M8</f>
        <v>0.39493452784158595</v>
      </c>
      <c r="O8" s="6">
        <f>1/N8</f>
        <v>2.5320652652611693</v>
      </c>
      <c r="P8" s="3">
        <f>IF(O8&gt;21,"",N8)</f>
        <v>0.39493452784158595</v>
      </c>
      <c r="Q8" s="3">
        <f>IF(ISNUMBER(P8),SUMIF(A:A,A8,P:P),"")</f>
        <v>0.95640597939500394</v>
      </c>
      <c r="R8" s="3">
        <f>IFERROR(P8*(1/Q8),"")</f>
        <v>0.41293607144887429</v>
      </c>
      <c r="S8" s="7">
        <f>IFERROR(1/R8,"")</f>
        <v>2.421682359914179</v>
      </c>
    </row>
    <row r="9" spans="1:19" x14ac:dyDescent="0.3">
      <c r="A9" s="1">
        <v>3</v>
      </c>
      <c r="B9" s="5">
        <v>0.58333333333333337</v>
      </c>
      <c r="C9" s="1" t="s">
        <v>19</v>
      </c>
      <c r="D9" s="1">
        <v>3</v>
      </c>
      <c r="E9" s="1">
        <v>3</v>
      </c>
      <c r="F9" s="1" t="s">
        <v>22</v>
      </c>
      <c r="G9" s="1">
        <v>60.42</v>
      </c>
      <c r="H9" s="1">
        <f>1+COUNTIFS(A:A,A9,G:G,"&gt;"&amp;G9)</f>
        <v>2</v>
      </c>
      <c r="I9" s="2">
        <f>AVERAGEIF(A:A,A9,G:G)</f>
        <v>51.104999999999997</v>
      </c>
      <c r="J9" s="2">
        <f>G9-I9</f>
        <v>9.3150000000000048</v>
      </c>
      <c r="K9" s="2">
        <f>90+J9</f>
        <v>99.314999999999998</v>
      </c>
      <c r="L9" s="2">
        <f>EXP(0.06*K9)</f>
        <v>387.18398751928572</v>
      </c>
      <c r="M9" s="2">
        <f>SUMIF(A:A,A9,L:L)</f>
        <v>1684.3504521344626</v>
      </c>
      <c r="N9" s="3">
        <f>L9/M9</f>
        <v>0.22987139465461826</v>
      </c>
      <c r="O9" s="6">
        <f>1/N9</f>
        <v>4.3502585500144546</v>
      </c>
      <c r="P9" s="3">
        <f>IF(O9&gt;21,"",N9)</f>
        <v>0.22987139465461826</v>
      </c>
      <c r="Q9" s="3">
        <f>IF(ISNUMBER(P9),SUMIF(A:A,A9,P:P),"")</f>
        <v>0.95640597939500394</v>
      </c>
      <c r="R9" s="3">
        <f>IFERROR(P9*(1/Q9),"")</f>
        <v>0.24034918184015178</v>
      </c>
      <c r="S9" s="7">
        <f>IFERROR(1/R9,"")</f>
        <v>4.1606132891480643</v>
      </c>
    </row>
    <row r="10" spans="1:19" x14ac:dyDescent="0.3">
      <c r="A10" s="1">
        <v>3</v>
      </c>
      <c r="B10" s="5">
        <v>0.58333333333333337</v>
      </c>
      <c r="C10" s="1" t="s">
        <v>19</v>
      </c>
      <c r="D10" s="1">
        <v>3</v>
      </c>
      <c r="E10" s="1">
        <v>1</v>
      </c>
      <c r="F10" s="1" t="s">
        <v>20</v>
      </c>
      <c r="G10" s="1">
        <v>51.58</v>
      </c>
      <c r="H10" s="1">
        <f>1+COUNTIFS(A:A,A10,G:G,"&gt;"&amp;G10)</f>
        <v>3</v>
      </c>
      <c r="I10" s="2">
        <f>AVERAGEIF(A:A,A10,G:G)</f>
        <v>51.104999999999997</v>
      </c>
      <c r="J10" s="2">
        <f>G10-I10</f>
        <v>0.47500000000000142</v>
      </c>
      <c r="K10" s="2">
        <f>90+J10</f>
        <v>90.474999999999994</v>
      </c>
      <c r="L10" s="2">
        <f>EXP(0.06*K10)</f>
        <v>227.80727809548316</v>
      </c>
      <c r="M10" s="2">
        <f>SUMIF(A:A,A10,L:L)</f>
        <v>1684.3504521344626</v>
      </c>
      <c r="N10" s="3">
        <f>L10/M10</f>
        <v>0.13524933472532305</v>
      </c>
      <c r="O10" s="6">
        <f>1/N10</f>
        <v>7.3937517107266606</v>
      </c>
      <c r="P10" s="3">
        <f>IF(O10&gt;21,"",N10)</f>
        <v>0.13524933472532305</v>
      </c>
      <c r="Q10" s="3">
        <f>IF(ISNUMBER(P10),SUMIF(A:A,A10,P:P),"")</f>
        <v>0.95640597939500394</v>
      </c>
      <c r="R10" s="3">
        <f>IFERROR(P10*(1/Q10),"")</f>
        <v>0.14141414591623325</v>
      </c>
      <c r="S10" s="7">
        <f>IFERROR(1/R10,"")</f>
        <v>7.0714283463010172</v>
      </c>
    </row>
    <row r="11" spans="1:19" x14ac:dyDescent="0.3">
      <c r="A11" s="1">
        <v>3</v>
      </c>
      <c r="B11" s="5">
        <v>0.58333333333333337</v>
      </c>
      <c r="C11" s="1" t="s">
        <v>19</v>
      </c>
      <c r="D11" s="1">
        <v>3</v>
      </c>
      <c r="E11" s="1">
        <v>6</v>
      </c>
      <c r="F11" s="1" t="s">
        <v>25</v>
      </c>
      <c r="G11" s="1">
        <v>46.38</v>
      </c>
      <c r="H11" s="1">
        <f>1+COUNTIFS(A:A,A11,G:G,"&gt;"&amp;G11)</f>
        <v>4</v>
      </c>
      <c r="I11" s="2">
        <f>AVERAGEIF(A:A,A11,G:G)</f>
        <v>51.104999999999997</v>
      </c>
      <c r="J11" s="2">
        <f>G11-I11</f>
        <v>-4.7249999999999943</v>
      </c>
      <c r="K11" s="2">
        <f>90+J11</f>
        <v>85.275000000000006</v>
      </c>
      <c r="L11" s="2">
        <f>EXP(0.06*K11)</f>
        <v>166.75071956186409</v>
      </c>
      <c r="M11" s="2">
        <f>SUMIF(A:A,A11,L:L)</f>
        <v>1684.3504521344626</v>
      </c>
      <c r="N11" s="3">
        <f>L11/M11</f>
        <v>9.9000014724104635E-2</v>
      </c>
      <c r="O11" s="6">
        <f>1/N11</f>
        <v>10.101008598703965</v>
      </c>
      <c r="P11" s="3">
        <f>IF(O11&gt;21,"",N11)</f>
        <v>9.9000014724104635E-2</v>
      </c>
      <c r="Q11" s="3">
        <f>IF(ISNUMBER(P11),SUMIF(A:A,A11,P:P),"")</f>
        <v>0.95640597939500394</v>
      </c>
      <c r="R11" s="3">
        <f>IFERROR(P11*(1/Q11),"")</f>
        <v>0.10351254264086608</v>
      </c>
      <c r="S11" s="7">
        <f>IFERROR(1/R11,"")</f>
        <v>9.6606650217208223</v>
      </c>
    </row>
    <row r="12" spans="1:19" x14ac:dyDescent="0.3">
      <c r="A12" s="1">
        <v>3</v>
      </c>
      <c r="B12" s="5">
        <v>0.58333333333333337</v>
      </c>
      <c r="C12" s="1" t="s">
        <v>19</v>
      </c>
      <c r="D12" s="1">
        <v>3</v>
      </c>
      <c r="E12" s="1">
        <v>4</v>
      </c>
      <c r="F12" s="1" t="s">
        <v>23</v>
      </c>
      <c r="G12" s="1">
        <v>46.1</v>
      </c>
      <c r="H12" s="1">
        <f>1+COUNTIFS(A:A,A12,G:G,"&gt;"&amp;G12)</f>
        <v>5</v>
      </c>
      <c r="I12" s="2">
        <f>AVERAGEIF(A:A,A12,G:G)</f>
        <v>51.104999999999997</v>
      </c>
      <c r="J12" s="2">
        <f>G12-I12</f>
        <v>-5.0049999999999955</v>
      </c>
      <c r="K12" s="2">
        <f>90+J12</f>
        <v>84.995000000000005</v>
      </c>
      <c r="L12" s="2">
        <f>EXP(0.06*K12)</f>
        <v>163.97270810795962</v>
      </c>
      <c r="M12" s="2">
        <f>SUMIF(A:A,A12,L:L)</f>
        <v>1684.3504521344626</v>
      </c>
      <c r="N12" s="3">
        <f>L12/M12</f>
        <v>9.7350707449372062E-2</v>
      </c>
      <c r="O12" s="6">
        <f>1/N12</f>
        <v>10.272139013679558</v>
      </c>
      <c r="P12" s="3">
        <f>IF(O12&gt;21,"",N12)</f>
        <v>9.7350707449372062E-2</v>
      </c>
      <c r="Q12" s="3">
        <f>IF(ISNUMBER(P12),SUMIF(A:A,A12,P:P),"")</f>
        <v>0.95640597939500394</v>
      </c>
      <c r="R12" s="3">
        <f>IFERROR(P12*(1/Q12),"")</f>
        <v>0.10178805815387461</v>
      </c>
      <c r="S12" s="7">
        <f>IFERROR(1/R12,"")</f>
        <v>9.8243351738598275</v>
      </c>
    </row>
    <row r="13" spans="1:19" x14ac:dyDescent="0.3">
      <c r="A13" s="1">
        <v>3</v>
      </c>
      <c r="B13" s="5">
        <v>0.58333333333333337</v>
      </c>
      <c r="C13" s="1" t="s">
        <v>19</v>
      </c>
      <c r="D13" s="1">
        <v>3</v>
      </c>
      <c r="E13" s="1">
        <v>5</v>
      </c>
      <c r="F13" s="1" t="s">
        <v>24</v>
      </c>
      <c r="G13" s="1">
        <v>32.71</v>
      </c>
      <c r="H13" s="1">
        <f>1+COUNTIFS(A:A,A13,G:G,"&gt;"&amp;G13)</f>
        <v>6</v>
      </c>
      <c r="I13" s="2">
        <f>AVERAGEIF(A:A,A13,G:G)</f>
        <v>51.104999999999997</v>
      </c>
      <c r="J13" s="2">
        <f>G13-I13</f>
        <v>-18.394999999999996</v>
      </c>
      <c r="K13" s="2">
        <f>90+J13</f>
        <v>71.605000000000004</v>
      </c>
      <c r="L13" s="2">
        <f>EXP(0.06*K13)</f>
        <v>73.427608316384351</v>
      </c>
      <c r="M13" s="2">
        <f>SUMIF(A:A,A13,L:L)</f>
        <v>1684.3504521344626</v>
      </c>
      <c r="N13" s="3">
        <f>L13/M13</f>
        <v>4.3594020604996155E-2</v>
      </c>
      <c r="O13" s="6">
        <f>1/N13</f>
        <v>22.938925708664588</v>
      </c>
      <c r="P13" s="3" t="str">
        <f>IF(O13&gt;21,"",N13)</f>
        <v/>
      </c>
      <c r="Q13" s="3" t="str">
        <f>IF(ISNUMBER(P13),SUMIF(A:A,A13,P:P),"")</f>
        <v/>
      </c>
      <c r="R13" s="3" t="str">
        <f>IFERROR(P13*(1/Q13),"")</f>
        <v/>
      </c>
      <c r="S13" s="7" t="str">
        <f>IFERROR(1/R13,"")</f>
        <v/>
      </c>
    </row>
    <row r="14" spans="1:19" x14ac:dyDescent="0.3">
      <c r="A14" s="1"/>
      <c r="B14" s="5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3"/>
      <c r="O14" s="6"/>
      <c r="P14" s="3"/>
      <c r="Q14" s="3"/>
      <c r="R14" s="3"/>
      <c r="S14" s="7"/>
    </row>
    <row r="15" spans="1:19" x14ac:dyDescent="0.3">
      <c r="A15" s="1">
        <v>6</v>
      </c>
      <c r="B15" s="5">
        <v>0.60763888888888895</v>
      </c>
      <c r="C15" s="1" t="s">
        <v>19</v>
      </c>
      <c r="D15" s="1">
        <v>4</v>
      </c>
      <c r="E15" s="1">
        <v>2</v>
      </c>
      <c r="F15" s="1" t="s">
        <v>27</v>
      </c>
      <c r="G15" s="1">
        <v>73.02</v>
      </c>
      <c r="H15" s="1">
        <f>1+COUNTIFS(A:A,A15,G:G,"&gt;"&amp;G15)</f>
        <v>1</v>
      </c>
      <c r="I15" s="2">
        <f>AVERAGEIF(A:A,A15,G:G)</f>
        <v>51.591428571428558</v>
      </c>
      <c r="J15" s="2">
        <f>G15-I15</f>
        <v>21.428571428571438</v>
      </c>
      <c r="K15" s="2">
        <f>90+J15</f>
        <v>111.42857142857144</v>
      </c>
      <c r="L15" s="2">
        <f>EXP(0.06*K15)</f>
        <v>800.88253286954273</v>
      </c>
      <c r="M15" s="2">
        <f>SUMIF(A:A,A15,L:L)</f>
        <v>2258.1190024503485</v>
      </c>
      <c r="N15" s="3">
        <f>L15/M15</f>
        <v>0.35466799225394346</v>
      </c>
      <c r="O15" s="6">
        <f>1/N15</f>
        <v>2.8195383339920808</v>
      </c>
      <c r="P15" s="3">
        <f>IF(O15&gt;21,"",N15)</f>
        <v>0.35466799225394346</v>
      </c>
      <c r="Q15" s="3">
        <f>IF(ISNUMBER(P15),SUMIF(A:A,A15,P:P),"")</f>
        <v>0.94424484537646991</v>
      </c>
      <c r="R15" s="3">
        <f>IFERROR(P15*(1/Q15),"")</f>
        <v>0.37561019685793207</v>
      </c>
      <c r="S15" s="7">
        <f>IFERROR(1/R15,"")</f>
        <v>2.6623345382133818</v>
      </c>
    </row>
    <row r="16" spans="1:19" x14ac:dyDescent="0.3">
      <c r="A16" s="1">
        <v>6</v>
      </c>
      <c r="B16" s="5">
        <v>0.60763888888888895</v>
      </c>
      <c r="C16" s="1" t="s">
        <v>19</v>
      </c>
      <c r="D16" s="1">
        <v>4</v>
      </c>
      <c r="E16" s="1">
        <v>5</v>
      </c>
      <c r="F16" s="1" t="s">
        <v>29</v>
      </c>
      <c r="G16" s="1">
        <v>66.94</v>
      </c>
      <c r="H16" s="1">
        <f>1+COUNTIFS(A:A,A16,G:G,"&gt;"&amp;G16)</f>
        <v>2</v>
      </c>
      <c r="I16" s="2">
        <f>AVERAGEIF(A:A,A16,G:G)</f>
        <v>51.591428571428558</v>
      </c>
      <c r="J16" s="2">
        <f>G16-I16</f>
        <v>15.348571428571439</v>
      </c>
      <c r="K16" s="2">
        <f>90+J16</f>
        <v>105.34857142857143</v>
      </c>
      <c r="L16" s="2">
        <f>EXP(0.06*K16)</f>
        <v>556.08117717926223</v>
      </c>
      <c r="M16" s="2">
        <f>SUMIF(A:A,A16,L:L)</f>
        <v>2258.1190024503485</v>
      </c>
      <c r="N16" s="3">
        <f>L16/M16</f>
        <v>0.24625857918729832</v>
      </c>
      <c r="O16" s="6">
        <f>1/N16</f>
        <v>4.0607722309622529</v>
      </c>
      <c r="P16" s="3">
        <f>IF(O16&gt;21,"",N16)</f>
        <v>0.24625857918729832</v>
      </c>
      <c r="Q16" s="3">
        <f>IF(ISNUMBER(P16),SUMIF(A:A,A16,P:P),"")</f>
        <v>0.94424484537646991</v>
      </c>
      <c r="R16" s="3">
        <f>IFERROR(P16*(1/Q16),"")</f>
        <v>0.26079949537782776</v>
      </c>
      <c r="S16" s="7">
        <f>IFERROR(1/R16,"")</f>
        <v>3.8343632473340148</v>
      </c>
    </row>
    <row r="17" spans="1:19" x14ac:dyDescent="0.3">
      <c r="A17" s="1">
        <v>6</v>
      </c>
      <c r="B17" s="5">
        <v>0.60763888888888895</v>
      </c>
      <c r="C17" s="1" t="s">
        <v>19</v>
      </c>
      <c r="D17" s="1">
        <v>4</v>
      </c>
      <c r="E17" s="1">
        <v>1</v>
      </c>
      <c r="F17" s="1" t="s">
        <v>26</v>
      </c>
      <c r="G17" s="1">
        <v>58.64</v>
      </c>
      <c r="H17" s="1">
        <f>1+COUNTIFS(A:A,A17,G:G,"&gt;"&amp;G17)</f>
        <v>3</v>
      </c>
      <c r="I17" s="2">
        <f>AVERAGEIF(A:A,A17,G:G)</f>
        <v>51.591428571428558</v>
      </c>
      <c r="J17" s="2">
        <f>G17-I17</f>
        <v>7.0485714285714423</v>
      </c>
      <c r="K17" s="2">
        <f>90+J17</f>
        <v>97.048571428571449</v>
      </c>
      <c r="L17" s="2">
        <f>EXP(0.06*K17)</f>
        <v>337.95551882531134</v>
      </c>
      <c r="M17" s="2">
        <f>SUMIF(A:A,A17,L:L)</f>
        <v>2258.1190024503485</v>
      </c>
      <c r="N17" s="3">
        <f>L17/M17</f>
        <v>0.14966240417736457</v>
      </c>
      <c r="O17" s="6">
        <f>1/N17</f>
        <v>6.6817047707913497</v>
      </c>
      <c r="P17" s="3">
        <f>IF(O17&gt;21,"",N17)</f>
        <v>0.14966240417736457</v>
      </c>
      <c r="Q17" s="3">
        <f>IF(ISNUMBER(P17),SUMIF(A:A,A17,P:P),"")</f>
        <v>0.94424484537646991</v>
      </c>
      <c r="R17" s="3">
        <f>IFERROR(P17*(1/Q17),"")</f>
        <v>0.15849957234100046</v>
      </c>
      <c r="S17" s="7">
        <f>IFERROR(1/R17,"")</f>
        <v>6.3091652881470983</v>
      </c>
    </row>
    <row r="18" spans="1:19" x14ac:dyDescent="0.3">
      <c r="A18" s="1">
        <v>6</v>
      </c>
      <c r="B18" s="5">
        <v>0.60763888888888895</v>
      </c>
      <c r="C18" s="1" t="s">
        <v>19</v>
      </c>
      <c r="D18" s="1">
        <v>4</v>
      </c>
      <c r="E18" s="1">
        <v>6</v>
      </c>
      <c r="F18" s="1" t="s">
        <v>30</v>
      </c>
      <c r="G18" s="1">
        <v>55.64</v>
      </c>
      <c r="H18" s="1">
        <f>1+COUNTIFS(A:A,A18,G:G,"&gt;"&amp;G18)</f>
        <v>4</v>
      </c>
      <c r="I18" s="2">
        <f>AVERAGEIF(A:A,A18,G:G)</f>
        <v>51.591428571428558</v>
      </c>
      <c r="J18" s="2">
        <f>G18-I18</f>
        <v>4.0485714285714423</v>
      </c>
      <c r="K18" s="2">
        <f>90+J18</f>
        <v>94.048571428571449</v>
      </c>
      <c r="L18" s="2">
        <f>EXP(0.06*K18)</f>
        <v>282.284177656824</v>
      </c>
      <c r="M18" s="2">
        <f>SUMIF(A:A,A18,L:L)</f>
        <v>2258.1190024503485</v>
      </c>
      <c r="N18" s="3">
        <f>L18/M18</f>
        <v>0.12500854797754657</v>
      </c>
      <c r="O18" s="6">
        <f>1/N18</f>
        <v>7.9994529668452365</v>
      </c>
      <c r="P18" s="3">
        <f>IF(O18&gt;21,"",N18)</f>
        <v>0.12500854797754657</v>
      </c>
      <c r="Q18" s="3">
        <f>IF(ISNUMBER(P18),SUMIF(A:A,A18,P:P),"")</f>
        <v>0.94424484537646991</v>
      </c>
      <c r="R18" s="3">
        <f>IFERROR(P18*(1/Q18),"")</f>
        <v>0.13238997129786367</v>
      </c>
      <c r="S18" s="7">
        <f>IFERROR(1/R18,"")</f>
        <v>7.5534422297751238</v>
      </c>
    </row>
    <row r="19" spans="1:19" x14ac:dyDescent="0.3">
      <c r="A19" s="1">
        <v>6</v>
      </c>
      <c r="B19" s="5">
        <v>0.60763888888888895</v>
      </c>
      <c r="C19" s="1" t="s">
        <v>19</v>
      </c>
      <c r="D19" s="1">
        <v>4</v>
      </c>
      <c r="E19" s="1">
        <v>9</v>
      </c>
      <c r="F19" s="1" t="s">
        <v>32</v>
      </c>
      <c r="G19" s="1">
        <v>45.65</v>
      </c>
      <c r="H19" s="1">
        <f>1+COUNTIFS(A:A,A19,G:G,"&gt;"&amp;G19)</f>
        <v>5</v>
      </c>
      <c r="I19" s="2">
        <f>AVERAGEIF(A:A,A19,G:G)</f>
        <v>51.591428571428558</v>
      </c>
      <c r="J19" s="2">
        <f>G19-I19</f>
        <v>-5.9414285714285597</v>
      </c>
      <c r="K19" s="2">
        <f>90+J19</f>
        <v>84.05857142857144</v>
      </c>
      <c r="L19" s="2">
        <f>EXP(0.06*K19)</f>
        <v>155.01382177945766</v>
      </c>
      <c r="M19" s="2">
        <f>SUMIF(A:A,A19,L:L)</f>
        <v>2258.1190024503485</v>
      </c>
      <c r="N19" s="3">
        <f>L19/M19</f>
        <v>6.8647321780317072E-2</v>
      </c>
      <c r="O19" s="6">
        <f>1/N19</f>
        <v>14.567210694689116</v>
      </c>
      <c r="P19" s="3">
        <f>IF(O19&gt;21,"",N19)</f>
        <v>6.8647321780317072E-2</v>
      </c>
      <c r="Q19" s="3">
        <f>IF(ISNUMBER(P19),SUMIF(A:A,A19,P:P),"")</f>
        <v>0.94424484537646991</v>
      </c>
      <c r="R19" s="3">
        <f>IFERROR(P19*(1/Q19),"")</f>
        <v>7.2700764125376224E-2</v>
      </c>
      <c r="S19" s="7">
        <f>IFERROR(1/R19,"")</f>
        <v>13.755013609973181</v>
      </c>
    </row>
    <row r="20" spans="1:19" x14ac:dyDescent="0.3">
      <c r="A20" s="1">
        <v>6</v>
      </c>
      <c r="B20" s="5">
        <v>0.60763888888888895</v>
      </c>
      <c r="C20" s="1" t="s">
        <v>19</v>
      </c>
      <c r="D20" s="1">
        <v>4</v>
      </c>
      <c r="E20" s="1">
        <v>7</v>
      </c>
      <c r="F20" s="1" t="s">
        <v>31</v>
      </c>
      <c r="G20" s="1">
        <v>31.06</v>
      </c>
      <c r="H20" s="1">
        <f>1+COUNTIFS(A:A,A20,G:G,"&gt;"&amp;G20)</f>
        <v>6</v>
      </c>
      <c r="I20" s="2">
        <f>AVERAGEIF(A:A,A20,G:G)</f>
        <v>51.591428571428558</v>
      </c>
      <c r="J20" s="2">
        <f>G20-I20</f>
        <v>-20.53142857142856</v>
      </c>
      <c r="K20" s="2">
        <f>90+J20</f>
        <v>69.468571428571437</v>
      </c>
      <c r="L20" s="2">
        <f>EXP(0.06*K20)</f>
        <v>64.593532243999832</v>
      </c>
      <c r="M20" s="2">
        <f>SUMIF(A:A,A20,L:L)</f>
        <v>2258.1190024503485</v>
      </c>
      <c r="N20" s="3">
        <f>L20/M20</f>
        <v>2.8605016907393973E-2</v>
      </c>
      <c r="O20" s="6">
        <f>1/N20</f>
        <v>34.958902602204539</v>
      </c>
      <c r="P20" s="3" t="str">
        <f>IF(O20&gt;21,"",N20)</f>
        <v/>
      </c>
      <c r="Q20" s="3" t="str">
        <f>IF(ISNUMBER(P20),SUMIF(A:A,A20,P:P),"")</f>
        <v/>
      </c>
      <c r="R20" s="3" t="str">
        <f>IFERROR(P20*(1/Q20),"")</f>
        <v/>
      </c>
      <c r="S20" s="7" t="str">
        <f>IFERROR(1/R20,"")</f>
        <v/>
      </c>
    </row>
    <row r="21" spans="1:19" x14ac:dyDescent="0.3">
      <c r="A21" s="1">
        <v>6</v>
      </c>
      <c r="B21" s="5">
        <v>0.60763888888888895</v>
      </c>
      <c r="C21" s="1" t="s">
        <v>19</v>
      </c>
      <c r="D21" s="1">
        <v>4</v>
      </c>
      <c r="E21" s="1">
        <v>3</v>
      </c>
      <c r="F21" s="1" t="s">
        <v>28</v>
      </c>
      <c r="G21" s="1">
        <v>30.19</v>
      </c>
      <c r="H21" s="1">
        <f>1+COUNTIFS(A:A,A21,G:G,"&gt;"&amp;G21)</f>
        <v>7</v>
      </c>
      <c r="I21" s="2">
        <f>AVERAGEIF(A:A,A21,G:G)</f>
        <v>51.591428571428558</v>
      </c>
      <c r="J21" s="2">
        <f>G21-I21</f>
        <v>-21.401428571428557</v>
      </c>
      <c r="K21" s="2">
        <f>90+J21</f>
        <v>68.598571428571447</v>
      </c>
      <c r="L21" s="2">
        <f>EXP(0.06*K21)</f>
        <v>61.308241895950289</v>
      </c>
      <c r="M21" s="2">
        <f>SUMIF(A:A,A21,L:L)</f>
        <v>2258.1190024503485</v>
      </c>
      <c r="N21" s="3">
        <f>L21/M21</f>
        <v>2.715013771613586E-2</v>
      </c>
      <c r="O21" s="6">
        <f>1/N21</f>
        <v>36.832225694593085</v>
      </c>
      <c r="P21" s="3" t="str">
        <f>IF(O21&gt;21,"",N21)</f>
        <v/>
      </c>
      <c r="Q21" s="3" t="str">
        <f>IF(ISNUMBER(P21),SUMIF(A:A,A21,P:P),"")</f>
        <v/>
      </c>
      <c r="R21" s="3" t="str">
        <f>IFERROR(P21*(1/Q21),"")</f>
        <v/>
      </c>
      <c r="S21" s="7" t="str">
        <f>IFERROR(1/R21,"")</f>
        <v/>
      </c>
    </row>
    <row r="22" spans="1:19" x14ac:dyDescent="0.3">
      <c r="A22" s="1"/>
      <c r="B22" s="5"/>
      <c r="C22" s="1"/>
      <c r="D22" s="1"/>
      <c r="E22" s="1"/>
      <c r="F22" s="1"/>
      <c r="G22" s="1"/>
      <c r="H22" s="1"/>
      <c r="I22" s="2"/>
      <c r="J22" s="2"/>
      <c r="K22" s="2"/>
      <c r="L22" s="2"/>
      <c r="M22" s="2"/>
      <c r="N22" s="3"/>
      <c r="O22" s="6"/>
      <c r="P22" s="3"/>
      <c r="Q22" s="3"/>
      <c r="R22" s="3"/>
      <c r="S22" s="7"/>
    </row>
    <row r="23" spans="1:19" x14ac:dyDescent="0.3">
      <c r="A23" s="1">
        <v>10</v>
      </c>
      <c r="B23" s="5">
        <v>0.63194444444444442</v>
      </c>
      <c r="C23" s="1" t="s">
        <v>19</v>
      </c>
      <c r="D23" s="1">
        <v>5</v>
      </c>
      <c r="E23" s="1">
        <v>8</v>
      </c>
      <c r="F23" s="1" t="s">
        <v>37</v>
      </c>
      <c r="G23" s="1">
        <v>62.96</v>
      </c>
      <c r="H23" s="1">
        <f>1+COUNTIFS(A:A,A23,G:G,"&gt;"&amp;G23)</f>
        <v>1</v>
      </c>
      <c r="I23" s="2">
        <f>AVERAGEIF(A:A,A23,G:G)</f>
        <v>46.427142857142861</v>
      </c>
      <c r="J23" s="2">
        <f>G23-I23</f>
        <v>16.532857142857139</v>
      </c>
      <c r="K23" s="2">
        <f>90+J23</f>
        <v>106.53285714285714</v>
      </c>
      <c r="L23" s="2">
        <f>EXP(0.06*K23)</f>
        <v>597.03242704239142</v>
      </c>
      <c r="M23" s="2">
        <f>SUMIF(A:A,A23,L:L)</f>
        <v>1891.7073947585475</v>
      </c>
      <c r="N23" s="3">
        <f>L23/M23</f>
        <v>0.31560506064342742</v>
      </c>
      <c r="O23" s="6">
        <f>1/N23</f>
        <v>3.168517000206807</v>
      </c>
      <c r="P23" s="3">
        <f>IF(O23&gt;21,"",N23)</f>
        <v>0.31560506064342742</v>
      </c>
      <c r="Q23" s="3">
        <f>IF(ISNUMBER(P23),SUMIF(A:A,A23,P:P),"")</f>
        <v>0.9739897257393747</v>
      </c>
      <c r="R23" s="3">
        <f>IFERROR(P23*(1/Q23),"")</f>
        <v>0.32403325446153491</v>
      </c>
      <c r="S23" s="7">
        <f>IFERROR(1/R23,"")</f>
        <v>3.0861030040319744</v>
      </c>
    </row>
    <row r="24" spans="1:19" x14ac:dyDescent="0.3">
      <c r="A24" s="1">
        <v>10</v>
      </c>
      <c r="B24" s="5">
        <v>0.63194444444444442</v>
      </c>
      <c r="C24" s="1" t="s">
        <v>19</v>
      </c>
      <c r="D24" s="1">
        <v>5</v>
      </c>
      <c r="E24" s="1">
        <v>3</v>
      </c>
      <c r="F24" s="1" t="s">
        <v>34</v>
      </c>
      <c r="G24" s="1">
        <v>53.21</v>
      </c>
      <c r="H24" s="1">
        <f>1+COUNTIFS(A:A,A24,G:G,"&gt;"&amp;G24)</f>
        <v>2</v>
      </c>
      <c r="I24" s="2">
        <f>AVERAGEIF(A:A,A24,G:G)</f>
        <v>46.427142857142861</v>
      </c>
      <c r="J24" s="2">
        <f>G24-I24</f>
        <v>6.7828571428571394</v>
      </c>
      <c r="K24" s="2">
        <f>90+J24</f>
        <v>96.782857142857139</v>
      </c>
      <c r="L24" s="2">
        <f>EXP(0.06*K24)</f>
        <v>332.6102647972653</v>
      </c>
      <c r="M24" s="2">
        <f>SUMIF(A:A,A24,L:L)</f>
        <v>1891.7073947585475</v>
      </c>
      <c r="N24" s="3">
        <f>L24/M24</f>
        <v>0.17582542930204001</v>
      </c>
      <c r="O24" s="6">
        <f>1/N24</f>
        <v>5.687459453217997</v>
      </c>
      <c r="P24" s="3">
        <f>IF(O24&gt;21,"",N24)</f>
        <v>0.17582542930204001</v>
      </c>
      <c r="Q24" s="3">
        <f>IF(ISNUMBER(P24),SUMIF(A:A,A24,P:P),"")</f>
        <v>0.9739897257393747</v>
      </c>
      <c r="R24" s="3">
        <f>IFERROR(P24*(1/Q24),"")</f>
        <v>0.18052082548259682</v>
      </c>
      <c r="S24" s="7">
        <f>IFERROR(1/R24,"")</f>
        <v>5.5395270729936108</v>
      </c>
    </row>
    <row r="25" spans="1:19" x14ac:dyDescent="0.3">
      <c r="A25" s="1">
        <v>10</v>
      </c>
      <c r="B25" s="5">
        <v>0.63194444444444442</v>
      </c>
      <c r="C25" s="1" t="s">
        <v>19</v>
      </c>
      <c r="D25" s="1">
        <v>5</v>
      </c>
      <c r="E25" s="1">
        <v>4</v>
      </c>
      <c r="F25" s="1" t="s">
        <v>35</v>
      </c>
      <c r="G25" s="1">
        <v>49.1</v>
      </c>
      <c r="H25" s="1">
        <f>1+COUNTIFS(A:A,A25,G:G,"&gt;"&amp;G25)</f>
        <v>3</v>
      </c>
      <c r="I25" s="2">
        <f>AVERAGEIF(A:A,A25,G:G)</f>
        <v>46.427142857142861</v>
      </c>
      <c r="J25" s="2">
        <f>G25-I25</f>
        <v>2.6728571428571399</v>
      </c>
      <c r="K25" s="2">
        <f>90+J25</f>
        <v>92.67285714285714</v>
      </c>
      <c r="L25" s="2">
        <f>EXP(0.06*K25)</f>
        <v>259.91935987256306</v>
      </c>
      <c r="M25" s="2">
        <f>SUMIF(A:A,A25,L:L)</f>
        <v>1891.7073947585475</v>
      </c>
      <c r="N25" s="3">
        <f>L25/M25</f>
        <v>0.13739934653357871</v>
      </c>
      <c r="O25" s="6">
        <f>1/N25</f>
        <v>7.2780549924639724</v>
      </c>
      <c r="P25" s="3">
        <f>IF(O25&gt;21,"",N25)</f>
        <v>0.13739934653357871</v>
      </c>
      <c r="Q25" s="3">
        <f>IF(ISNUMBER(P25),SUMIF(A:A,A25,P:P),"")</f>
        <v>0.9739897257393747</v>
      </c>
      <c r="R25" s="3">
        <f>IFERROR(P25*(1/Q25),"")</f>
        <v>0.14106857896193534</v>
      </c>
      <c r="S25" s="7">
        <f>IFERROR(1/R25,"")</f>
        <v>7.088750786026071</v>
      </c>
    </row>
    <row r="26" spans="1:19" x14ac:dyDescent="0.3">
      <c r="A26" s="1">
        <v>10</v>
      </c>
      <c r="B26" s="5">
        <v>0.63194444444444442</v>
      </c>
      <c r="C26" s="1" t="s">
        <v>19</v>
      </c>
      <c r="D26" s="1">
        <v>5</v>
      </c>
      <c r="E26" s="1">
        <v>7</v>
      </c>
      <c r="F26" s="1" t="s">
        <v>36</v>
      </c>
      <c r="G26" s="1">
        <v>46.77</v>
      </c>
      <c r="H26" s="1">
        <f>1+COUNTIFS(A:A,A26,G:G,"&gt;"&amp;G26)</f>
        <v>4</v>
      </c>
      <c r="I26" s="2">
        <f>AVERAGEIF(A:A,A26,G:G)</f>
        <v>46.427142857142861</v>
      </c>
      <c r="J26" s="2">
        <f>G26-I26</f>
        <v>0.34285714285714164</v>
      </c>
      <c r="K26" s="2">
        <f>90+J26</f>
        <v>90.342857142857142</v>
      </c>
      <c r="L26" s="2">
        <f>EXP(0.06*K26)</f>
        <v>226.00823317156951</v>
      </c>
      <c r="M26" s="2">
        <f>SUMIF(A:A,A26,L:L)</f>
        <v>1891.7073947585475</v>
      </c>
      <c r="N26" s="3">
        <f>L26/M26</f>
        <v>0.1194731456872148</v>
      </c>
      <c r="O26" s="6">
        <f>1/N26</f>
        <v>8.3700817807044086</v>
      </c>
      <c r="P26" s="3">
        <f>IF(O26&gt;21,"",N26)</f>
        <v>0.1194731456872148</v>
      </c>
      <c r="Q26" s="3">
        <f>IF(ISNUMBER(P26),SUMIF(A:A,A26,P:P),"")</f>
        <v>0.9739897257393747</v>
      </c>
      <c r="R26" s="3">
        <f>IFERROR(P26*(1/Q26),"")</f>
        <v>0.12266366115568662</v>
      </c>
      <c r="S26" s="7">
        <f>IFERROR(1/R26,"")</f>
        <v>8.1523736580044233</v>
      </c>
    </row>
    <row r="27" spans="1:19" x14ac:dyDescent="0.3">
      <c r="A27" s="1">
        <v>10</v>
      </c>
      <c r="B27" s="5">
        <v>0.63194444444444442</v>
      </c>
      <c r="C27" s="1" t="s">
        <v>19</v>
      </c>
      <c r="D27" s="1">
        <v>5</v>
      </c>
      <c r="E27" s="1">
        <v>2</v>
      </c>
      <c r="F27" s="1" t="s">
        <v>33</v>
      </c>
      <c r="G27" s="1">
        <v>46.68</v>
      </c>
      <c r="H27" s="1">
        <f>1+COUNTIFS(A:A,A27,G:G,"&gt;"&amp;G27)</f>
        <v>5</v>
      </c>
      <c r="I27" s="2">
        <f>AVERAGEIF(A:A,A27,G:G)</f>
        <v>46.427142857142861</v>
      </c>
      <c r="J27" s="2">
        <f>G27-I27</f>
        <v>0.25285714285713823</v>
      </c>
      <c r="K27" s="2">
        <f>90+J27</f>
        <v>90.252857142857138</v>
      </c>
      <c r="L27" s="2">
        <f>EXP(0.06*K27)</f>
        <v>224.79107798912136</v>
      </c>
      <c r="M27" s="2">
        <f>SUMIF(A:A,A27,L:L)</f>
        <v>1891.7073947585475</v>
      </c>
      <c r="N27" s="3">
        <f>L27/M27</f>
        <v>0.11882972948774305</v>
      </c>
      <c r="O27" s="6">
        <f>1/N27</f>
        <v>8.4154024780738652</v>
      </c>
      <c r="P27" s="3">
        <f>IF(O27&gt;21,"",N27)</f>
        <v>0.11882972948774305</v>
      </c>
      <c r="Q27" s="3">
        <f>IF(ISNUMBER(P27),SUMIF(A:A,A27,P:P),"")</f>
        <v>0.9739897257393747</v>
      </c>
      <c r="R27" s="3">
        <f>IFERROR(P27*(1/Q27),"")</f>
        <v>0.12200306260678168</v>
      </c>
      <c r="S27" s="7">
        <f>IFERROR(1/R27,"")</f>
        <v>8.1965155516056196</v>
      </c>
    </row>
    <row r="28" spans="1:19" x14ac:dyDescent="0.3">
      <c r="A28" s="1">
        <v>10</v>
      </c>
      <c r="B28" s="5">
        <v>0.63194444444444442</v>
      </c>
      <c r="C28" s="1" t="s">
        <v>19</v>
      </c>
      <c r="D28" s="1">
        <v>5</v>
      </c>
      <c r="E28" s="1">
        <v>9</v>
      </c>
      <c r="F28" s="1" t="s">
        <v>38</v>
      </c>
      <c r="G28" s="1">
        <v>44.91</v>
      </c>
      <c r="H28" s="1">
        <f>1+COUNTIFS(A:A,A28,G:G,"&gt;"&amp;G28)</f>
        <v>6</v>
      </c>
      <c r="I28" s="2">
        <f>AVERAGEIF(A:A,A28,G:G)</f>
        <v>46.427142857142861</v>
      </c>
      <c r="J28" s="2">
        <f>G28-I28</f>
        <v>-1.5171428571428649</v>
      </c>
      <c r="K28" s="2">
        <f>90+J28</f>
        <v>88.482857142857142</v>
      </c>
      <c r="L28" s="2">
        <f>EXP(0.06*K28)</f>
        <v>202.14220372711415</v>
      </c>
      <c r="M28" s="2">
        <f>SUMIF(A:A,A28,L:L)</f>
        <v>1891.7073947585475</v>
      </c>
      <c r="N28" s="3">
        <f>L28/M28</f>
        <v>0.10685701408537077</v>
      </c>
      <c r="O28" s="6">
        <f>1/N28</f>
        <v>9.358300047585784</v>
      </c>
      <c r="P28" s="3">
        <f>IF(O28&gt;21,"",N28)</f>
        <v>0.10685701408537077</v>
      </c>
      <c r="Q28" s="3">
        <f>IF(ISNUMBER(P28),SUMIF(A:A,A28,P:P),"")</f>
        <v>0.9739897257393747</v>
      </c>
      <c r="R28" s="3">
        <f>IFERROR(P28*(1/Q28),"")</f>
        <v>0.10971061733146467</v>
      </c>
      <c r="S28" s="7">
        <f>IFERROR(1/R28,"")</f>
        <v>9.1148880967348553</v>
      </c>
    </row>
    <row r="29" spans="1:19" x14ac:dyDescent="0.3">
      <c r="A29" s="1">
        <v>10</v>
      </c>
      <c r="B29" s="5">
        <v>0.63194444444444442</v>
      </c>
      <c r="C29" s="1" t="s">
        <v>19</v>
      </c>
      <c r="D29" s="1">
        <v>5</v>
      </c>
      <c r="E29" s="1">
        <v>11</v>
      </c>
      <c r="F29" s="1" t="s">
        <v>39</v>
      </c>
      <c r="G29" s="1">
        <v>21.36</v>
      </c>
      <c r="H29" s="1">
        <f>1+COUNTIFS(A:A,A29,G:G,"&gt;"&amp;G29)</f>
        <v>7</v>
      </c>
      <c r="I29" s="2">
        <f>AVERAGEIF(A:A,A29,G:G)</f>
        <v>46.427142857142861</v>
      </c>
      <c r="J29" s="2">
        <f>G29-I29</f>
        <v>-25.067142857142862</v>
      </c>
      <c r="K29" s="2">
        <f>90+J29</f>
        <v>64.932857142857131</v>
      </c>
      <c r="L29" s="2">
        <f>EXP(0.06*K29)</f>
        <v>49.203828158522867</v>
      </c>
      <c r="M29" s="2">
        <f>SUMIF(A:A,A29,L:L)</f>
        <v>1891.7073947585475</v>
      </c>
      <c r="N29" s="3">
        <f>L29/M29</f>
        <v>2.6010274260625341E-2</v>
      </c>
      <c r="O29" s="6">
        <f>1/N29</f>
        <v>38.446345854715254</v>
      </c>
      <c r="P29" s="3" t="str">
        <f>IF(O29&gt;21,"",N29)</f>
        <v/>
      </c>
      <c r="Q29" s="3" t="str">
        <f>IF(ISNUMBER(P29),SUMIF(A:A,A29,P:P),"")</f>
        <v/>
      </c>
      <c r="R29" s="3" t="str">
        <f>IFERROR(P29*(1/Q29),"")</f>
        <v/>
      </c>
      <c r="S29" s="7" t="str">
        <f>IFERROR(1/R29,"")</f>
        <v/>
      </c>
    </row>
    <row r="30" spans="1:19" x14ac:dyDescent="0.3">
      <c r="A30" s="1"/>
      <c r="B30" s="5"/>
      <c r="C30" s="1"/>
      <c r="D30" s="1"/>
      <c r="E30" s="1"/>
      <c r="F30" s="1"/>
      <c r="G30" s="1"/>
      <c r="H30" s="1"/>
      <c r="I30" s="2"/>
      <c r="J30" s="2"/>
      <c r="K30" s="2"/>
      <c r="L30" s="2"/>
      <c r="M30" s="2"/>
      <c r="N30" s="3"/>
      <c r="O30" s="6"/>
      <c r="P30" s="3"/>
      <c r="Q30" s="3"/>
      <c r="R30" s="3"/>
      <c r="S30" s="7"/>
    </row>
    <row r="31" spans="1:19" x14ac:dyDescent="0.3">
      <c r="A31" s="1">
        <v>14</v>
      </c>
      <c r="B31" s="5">
        <v>0.65625</v>
      </c>
      <c r="C31" s="1" t="s">
        <v>19</v>
      </c>
      <c r="D31" s="1">
        <v>6</v>
      </c>
      <c r="E31" s="1">
        <v>10</v>
      </c>
      <c r="F31" s="1" t="s">
        <v>45</v>
      </c>
      <c r="G31" s="1">
        <v>63.31</v>
      </c>
      <c r="H31" s="1">
        <f>1+COUNTIFS(A:A,A31,G:G,"&gt;"&amp;G31)</f>
        <v>1</v>
      </c>
      <c r="I31" s="2">
        <f>AVERAGEIF(A:A,A31,G:G)</f>
        <v>49.18</v>
      </c>
      <c r="J31" s="2">
        <f>G31-I31</f>
        <v>14.130000000000003</v>
      </c>
      <c r="K31" s="2">
        <f>90+J31</f>
        <v>104.13</v>
      </c>
      <c r="L31" s="2">
        <f>EXP(0.06*K31)</f>
        <v>516.87444912631258</v>
      </c>
      <c r="M31" s="2">
        <f>SUMIF(A:A,A31,L:L)</f>
        <v>1729.3887372084239</v>
      </c>
      <c r="N31" s="3">
        <f>L31/M31</f>
        <v>0.29887696039969036</v>
      </c>
      <c r="O31" s="6">
        <f>1/N31</f>
        <v>3.34585843841122</v>
      </c>
      <c r="P31" s="3">
        <f>IF(O31&gt;21,"",N31)</f>
        <v>0.29887696039969036</v>
      </c>
      <c r="Q31" s="3">
        <f>IF(ISNUMBER(P31),SUMIF(A:A,A31,P:P),"")</f>
        <v>1.0000000000000002</v>
      </c>
      <c r="R31" s="3">
        <f>IFERROR(P31*(1/Q31),"")</f>
        <v>0.29887696039969031</v>
      </c>
      <c r="S31" s="7">
        <f>IFERROR(1/R31,"")</f>
        <v>3.3458584384112204</v>
      </c>
    </row>
    <row r="32" spans="1:19" x14ac:dyDescent="0.3">
      <c r="A32" s="1">
        <v>14</v>
      </c>
      <c r="B32" s="5">
        <v>0.65625</v>
      </c>
      <c r="C32" s="1" t="s">
        <v>19</v>
      </c>
      <c r="D32" s="1">
        <v>6</v>
      </c>
      <c r="E32" s="1">
        <v>1</v>
      </c>
      <c r="F32" s="1" t="s">
        <v>40</v>
      </c>
      <c r="G32" s="1">
        <v>52.79</v>
      </c>
      <c r="H32" s="1">
        <f>1+COUNTIFS(A:A,A32,G:G,"&gt;"&amp;G32)</f>
        <v>2</v>
      </c>
      <c r="I32" s="2">
        <f>AVERAGEIF(A:A,A32,G:G)</f>
        <v>49.18</v>
      </c>
      <c r="J32" s="2">
        <f>G32-I32</f>
        <v>3.6099999999999994</v>
      </c>
      <c r="K32" s="2">
        <f>90+J32</f>
        <v>93.61</v>
      </c>
      <c r="L32" s="2">
        <f>EXP(0.06*K32)</f>
        <v>274.9529521666949</v>
      </c>
      <c r="M32" s="2">
        <f>SUMIF(A:A,A32,L:L)</f>
        <v>1729.3887372084239</v>
      </c>
      <c r="N32" s="3">
        <f>L32/M32</f>
        <v>0.15898851787974719</v>
      </c>
      <c r="O32" s="6">
        <f>1/N32</f>
        <v>6.289762388730245</v>
      </c>
      <c r="P32" s="3">
        <f>IF(O32&gt;21,"",N32)</f>
        <v>0.15898851787974719</v>
      </c>
      <c r="Q32" s="3">
        <f>IF(ISNUMBER(P32),SUMIF(A:A,A32,P:P),"")</f>
        <v>1.0000000000000002</v>
      </c>
      <c r="R32" s="3">
        <f>IFERROR(P32*(1/Q32),"")</f>
        <v>0.15898851787974716</v>
      </c>
      <c r="S32" s="7">
        <f>IFERROR(1/R32,"")</f>
        <v>6.2897623887302467</v>
      </c>
    </row>
    <row r="33" spans="1:19" x14ac:dyDescent="0.3">
      <c r="A33" s="1">
        <v>14</v>
      </c>
      <c r="B33" s="5">
        <v>0.65625</v>
      </c>
      <c r="C33" s="1" t="s">
        <v>19</v>
      </c>
      <c r="D33" s="1">
        <v>6</v>
      </c>
      <c r="E33" s="1">
        <v>3</v>
      </c>
      <c r="F33" s="1" t="s">
        <v>41</v>
      </c>
      <c r="G33" s="1">
        <v>51.84</v>
      </c>
      <c r="H33" s="1">
        <f>1+COUNTIFS(A:A,A33,G:G,"&gt;"&amp;G33)</f>
        <v>3</v>
      </c>
      <c r="I33" s="2">
        <f>AVERAGEIF(A:A,A33,G:G)</f>
        <v>49.18</v>
      </c>
      <c r="J33" s="2">
        <f>G33-I33</f>
        <v>2.6600000000000037</v>
      </c>
      <c r="K33" s="2">
        <f>90+J33</f>
        <v>92.66</v>
      </c>
      <c r="L33" s="2">
        <f>EXP(0.06*K33)</f>
        <v>259.71892797147729</v>
      </c>
      <c r="M33" s="2">
        <f>SUMIF(A:A,A33,L:L)</f>
        <v>1729.3887372084239</v>
      </c>
      <c r="N33" s="3">
        <f>L33/M33</f>
        <v>0.15017961108658259</v>
      </c>
      <c r="O33" s="6">
        <f>1/N33</f>
        <v>6.6586934988363566</v>
      </c>
      <c r="P33" s="3">
        <f>IF(O33&gt;21,"",N33)</f>
        <v>0.15017961108658259</v>
      </c>
      <c r="Q33" s="3">
        <f>IF(ISNUMBER(P33),SUMIF(A:A,A33,P:P),"")</f>
        <v>1.0000000000000002</v>
      </c>
      <c r="R33" s="3">
        <f>IFERROR(P33*(1/Q33),"")</f>
        <v>0.15017961108658257</v>
      </c>
      <c r="S33" s="7">
        <f>IFERROR(1/R33,"")</f>
        <v>6.6586934988363584</v>
      </c>
    </row>
    <row r="34" spans="1:19" x14ac:dyDescent="0.3">
      <c r="A34" s="1">
        <v>14</v>
      </c>
      <c r="B34" s="5">
        <v>0.65625</v>
      </c>
      <c r="C34" s="1" t="s">
        <v>19</v>
      </c>
      <c r="D34" s="1">
        <v>6</v>
      </c>
      <c r="E34" s="1">
        <v>6</v>
      </c>
      <c r="F34" s="1" t="s">
        <v>42</v>
      </c>
      <c r="G34" s="1">
        <v>50.71</v>
      </c>
      <c r="H34" s="1">
        <f>1+COUNTIFS(A:A,A34,G:G,"&gt;"&amp;G34)</f>
        <v>4</v>
      </c>
      <c r="I34" s="2">
        <f>AVERAGEIF(A:A,A34,G:G)</f>
        <v>49.18</v>
      </c>
      <c r="J34" s="2">
        <f>G34-I34</f>
        <v>1.5300000000000011</v>
      </c>
      <c r="K34" s="2">
        <f>90+J34</f>
        <v>91.53</v>
      </c>
      <c r="L34" s="2">
        <f>EXP(0.06*K34)</f>
        <v>242.69366252255341</v>
      </c>
      <c r="M34" s="2">
        <f>SUMIF(A:A,A34,L:L)</f>
        <v>1729.3887372084239</v>
      </c>
      <c r="N34" s="3">
        <f>L34/M34</f>
        <v>0.14033493875663205</v>
      </c>
      <c r="O34" s="6">
        <f>1/N34</f>
        <v>7.1258092165785856</v>
      </c>
      <c r="P34" s="3">
        <f>IF(O34&gt;21,"",N34)</f>
        <v>0.14033493875663205</v>
      </c>
      <c r="Q34" s="3">
        <f>IF(ISNUMBER(P34),SUMIF(A:A,A34,P:P),"")</f>
        <v>1.0000000000000002</v>
      </c>
      <c r="R34" s="3">
        <f>IFERROR(P34*(1/Q34),"")</f>
        <v>0.14033493875663203</v>
      </c>
      <c r="S34" s="7">
        <f>IFERROR(1/R34,"")</f>
        <v>7.1258092165785865</v>
      </c>
    </row>
    <row r="35" spans="1:19" x14ac:dyDescent="0.3">
      <c r="A35" s="1">
        <v>14</v>
      </c>
      <c r="B35" s="5">
        <v>0.65625</v>
      </c>
      <c r="C35" s="1" t="s">
        <v>19</v>
      </c>
      <c r="D35" s="1">
        <v>6</v>
      </c>
      <c r="E35" s="1">
        <v>14</v>
      </c>
      <c r="F35" s="1" t="s">
        <v>46</v>
      </c>
      <c r="G35" s="1">
        <v>45.87</v>
      </c>
      <c r="H35" s="1">
        <f>1+COUNTIFS(A:A,A35,G:G,"&gt;"&amp;G35)</f>
        <v>5</v>
      </c>
      <c r="I35" s="2">
        <f>AVERAGEIF(A:A,A35,G:G)</f>
        <v>49.18</v>
      </c>
      <c r="J35" s="2">
        <f>G35-I35</f>
        <v>-3.3100000000000023</v>
      </c>
      <c r="K35" s="2">
        <f>90+J35</f>
        <v>86.69</v>
      </c>
      <c r="L35" s="2">
        <f>EXP(0.06*K35)</f>
        <v>181.52620074350421</v>
      </c>
      <c r="M35" s="2">
        <f>SUMIF(A:A,A35,L:L)</f>
        <v>1729.3887372084239</v>
      </c>
      <c r="N35" s="3">
        <f>L35/M35</f>
        <v>0.10496552732066676</v>
      </c>
      <c r="O35" s="6">
        <f>1/N35</f>
        <v>9.5269373243372364</v>
      </c>
      <c r="P35" s="3">
        <f>IF(O35&gt;21,"",N35)</f>
        <v>0.10496552732066676</v>
      </c>
      <c r="Q35" s="3">
        <f>IF(ISNUMBER(P35),SUMIF(A:A,A35,P:P),"")</f>
        <v>1.0000000000000002</v>
      </c>
      <c r="R35" s="3">
        <f>IFERROR(P35*(1/Q35),"")</f>
        <v>0.10496552732066673</v>
      </c>
      <c r="S35" s="7">
        <f>IFERROR(1/R35,"")</f>
        <v>9.5269373243372382</v>
      </c>
    </row>
    <row r="36" spans="1:19" x14ac:dyDescent="0.3">
      <c r="A36" s="1">
        <v>14</v>
      </c>
      <c r="B36" s="5">
        <v>0.65625</v>
      </c>
      <c r="C36" s="1" t="s">
        <v>19</v>
      </c>
      <c r="D36" s="1">
        <v>6</v>
      </c>
      <c r="E36" s="1">
        <v>8</v>
      </c>
      <c r="F36" s="1" t="s">
        <v>44</v>
      </c>
      <c r="G36" s="1">
        <v>40.72</v>
      </c>
      <c r="H36" s="1">
        <f>1+COUNTIFS(A:A,A36,G:G,"&gt;"&amp;G36)</f>
        <v>6</v>
      </c>
      <c r="I36" s="2">
        <f>AVERAGEIF(A:A,A36,G:G)</f>
        <v>49.18</v>
      </c>
      <c r="J36" s="2">
        <f>G36-I36</f>
        <v>-8.4600000000000009</v>
      </c>
      <c r="K36" s="2">
        <f>90+J36</f>
        <v>81.539999999999992</v>
      </c>
      <c r="L36" s="2">
        <f>EXP(0.06*K36)</f>
        <v>133.27304584180797</v>
      </c>
      <c r="M36" s="2">
        <f>SUMIF(A:A,A36,L:L)</f>
        <v>1729.3887372084239</v>
      </c>
      <c r="N36" s="3">
        <f>L36/M36</f>
        <v>7.7063671674499901E-2</v>
      </c>
      <c r="O36" s="6">
        <f>1/N36</f>
        <v>12.976282835624305</v>
      </c>
      <c r="P36" s="3">
        <f>IF(O36&gt;21,"",N36)</f>
        <v>7.7063671674499901E-2</v>
      </c>
      <c r="Q36" s="3">
        <f>IF(ISNUMBER(P36),SUMIF(A:A,A36,P:P),"")</f>
        <v>1.0000000000000002</v>
      </c>
      <c r="R36" s="3">
        <f>IFERROR(P36*(1/Q36),"")</f>
        <v>7.7063671674499887E-2</v>
      </c>
      <c r="S36" s="7">
        <f>IFERROR(1/R36,"")</f>
        <v>12.976282835624307</v>
      </c>
    </row>
    <row r="37" spans="1:19" x14ac:dyDescent="0.3">
      <c r="A37" s="1">
        <v>14</v>
      </c>
      <c r="B37" s="5">
        <v>0.65625</v>
      </c>
      <c r="C37" s="1" t="s">
        <v>19</v>
      </c>
      <c r="D37" s="1">
        <v>6</v>
      </c>
      <c r="E37" s="1">
        <v>7</v>
      </c>
      <c r="F37" s="1" t="s">
        <v>43</v>
      </c>
      <c r="G37" s="1">
        <v>39.020000000000003</v>
      </c>
      <c r="H37" s="1">
        <f>1+COUNTIFS(A:A,A37,G:G,"&gt;"&amp;G37)</f>
        <v>7</v>
      </c>
      <c r="I37" s="2">
        <f>AVERAGEIF(A:A,A37,G:G)</f>
        <v>49.18</v>
      </c>
      <c r="J37" s="2">
        <f>G37-I37</f>
        <v>-10.159999999999997</v>
      </c>
      <c r="K37" s="2">
        <f>90+J37</f>
        <v>79.84</v>
      </c>
      <c r="L37" s="2">
        <f>EXP(0.06*K37)</f>
        <v>120.34949883607359</v>
      </c>
      <c r="M37" s="2">
        <f>SUMIF(A:A,A37,L:L)</f>
        <v>1729.3887372084239</v>
      </c>
      <c r="N37" s="3">
        <f>L37/M37</f>
        <v>6.9590772882181212E-2</v>
      </c>
      <c r="O37" s="6">
        <f>1/N37</f>
        <v>14.369721136637224</v>
      </c>
      <c r="P37" s="3">
        <f>IF(O37&gt;21,"",N37)</f>
        <v>6.9590772882181212E-2</v>
      </c>
      <c r="Q37" s="3">
        <f>IF(ISNUMBER(P37),SUMIF(A:A,A37,P:P),"")</f>
        <v>1.0000000000000002</v>
      </c>
      <c r="R37" s="3">
        <f>IFERROR(P37*(1/Q37),"")</f>
        <v>6.9590772882181198E-2</v>
      </c>
      <c r="S37" s="7">
        <f>IFERROR(1/R37,"")</f>
        <v>14.369721136637228</v>
      </c>
    </row>
    <row r="38" spans="1:19" x14ac:dyDescent="0.3">
      <c r="A38" s="1"/>
      <c r="B38" s="5"/>
      <c r="C38" s="1"/>
      <c r="D38" s="1"/>
      <c r="E38" s="1"/>
      <c r="F38" s="1"/>
      <c r="G38" s="1"/>
      <c r="H38" s="1"/>
      <c r="I38" s="2"/>
      <c r="J38" s="2"/>
      <c r="K38" s="2"/>
      <c r="L38" s="2"/>
      <c r="M38" s="2"/>
      <c r="N38" s="3"/>
      <c r="O38" s="6"/>
      <c r="P38" s="3"/>
      <c r="Q38" s="3"/>
      <c r="R38" s="3"/>
      <c r="S38" s="7"/>
    </row>
    <row r="39" spans="1:19" x14ac:dyDescent="0.3">
      <c r="A39" s="1">
        <v>19</v>
      </c>
      <c r="B39" s="5">
        <v>0.68055555555555547</v>
      </c>
      <c r="C39" s="1" t="s">
        <v>19</v>
      </c>
      <c r="D39" s="1">
        <v>7</v>
      </c>
      <c r="E39" s="1">
        <v>5</v>
      </c>
      <c r="F39" s="1" t="s">
        <v>50</v>
      </c>
      <c r="G39" s="1">
        <v>69.400000000000006</v>
      </c>
      <c r="H39" s="1">
        <f>1+COUNTIFS(A:A,A39,G:G,"&gt;"&amp;G39)</f>
        <v>1</v>
      </c>
      <c r="I39" s="2">
        <f>AVERAGEIF(A:A,A39,G:G)</f>
        <v>50.690000000000005</v>
      </c>
      <c r="J39" s="2">
        <f>G39-I39</f>
        <v>18.71</v>
      </c>
      <c r="K39" s="2">
        <f>90+J39</f>
        <v>108.71000000000001</v>
      </c>
      <c r="L39" s="2">
        <f>EXP(0.06*K39)</f>
        <v>680.34498472534301</v>
      </c>
      <c r="M39" s="2">
        <f>SUMIF(A:A,A39,L:L)</f>
        <v>2577.778910465232</v>
      </c>
      <c r="N39" s="3">
        <f>L39/M39</f>
        <v>0.26392681775899696</v>
      </c>
      <c r="O39" s="6">
        <f>1/N39</f>
        <v>3.7889290997065084</v>
      </c>
      <c r="P39" s="3">
        <f>IF(O39&gt;21,"",N39)</f>
        <v>0.26392681775899696</v>
      </c>
      <c r="Q39" s="3">
        <f>IF(ISNUMBER(P39),SUMIF(A:A,A39,P:P),"")</f>
        <v>0.95450184119748094</v>
      </c>
      <c r="R39" s="3">
        <f>IFERROR(P39*(1/Q39),"")</f>
        <v>0.27650739513282091</v>
      </c>
      <c r="S39" s="7">
        <f>IFERROR(1/R39,"")</f>
        <v>3.6165398018365762</v>
      </c>
    </row>
    <row r="40" spans="1:19" x14ac:dyDescent="0.3">
      <c r="A40" s="1">
        <v>19</v>
      </c>
      <c r="B40" s="5">
        <v>0.68055555555555547</v>
      </c>
      <c r="C40" s="1" t="s">
        <v>19</v>
      </c>
      <c r="D40" s="1">
        <v>7</v>
      </c>
      <c r="E40" s="1">
        <v>11</v>
      </c>
      <c r="F40" s="1" t="s">
        <v>54</v>
      </c>
      <c r="G40" s="1">
        <v>59.68</v>
      </c>
      <c r="H40" s="1">
        <f>1+COUNTIFS(A:A,A40,G:G,"&gt;"&amp;G40)</f>
        <v>2</v>
      </c>
      <c r="I40" s="2">
        <f>AVERAGEIF(A:A,A40,G:G)</f>
        <v>50.690000000000005</v>
      </c>
      <c r="J40" s="2">
        <f>G40-I40</f>
        <v>8.9899999999999949</v>
      </c>
      <c r="K40" s="2">
        <f>90+J40</f>
        <v>98.99</v>
      </c>
      <c r="L40" s="2">
        <f>EXP(0.06*K40)</f>
        <v>379.70703695503039</v>
      </c>
      <c r="M40" s="2">
        <f>SUMIF(A:A,A40,L:L)</f>
        <v>2577.778910465232</v>
      </c>
      <c r="N40" s="3">
        <f>L40/M40</f>
        <v>0.14730007892201341</v>
      </c>
      <c r="O40" s="6">
        <f>1/N40</f>
        <v>6.7888626219232391</v>
      </c>
      <c r="P40" s="3">
        <f>IF(O40&gt;21,"",N40)</f>
        <v>0.14730007892201341</v>
      </c>
      <c r="Q40" s="3">
        <f>IF(ISNUMBER(P40),SUMIF(A:A,A40,P:P),"")</f>
        <v>0.95450184119748094</v>
      </c>
      <c r="R40" s="3">
        <f>IFERROR(P40*(1/Q40),"")</f>
        <v>0.15432141936700347</v>
      </c>
      <c r="S40" s="7">
        <f>IFERROR(1/R40,"")</f>
        <v>6.4799818722624893</v>
      </c>
    </row>
    <row r="41" spans="1:19" x14ac:dyDescent="0.3">
      <c r="A41" s="1">
        <v>19</v>
      </c>
      <c r="B41" s="5">
        <v>0.68055555555555547</v>
      </c>
      <c r="C41" s="1" t="s">
        <v>19</v>
      </c>
      <c r="D41" s="1">
        <v>7</v>
      </c>
      <c r="E41" s="1">
        <v>6</v>
      </c>
      <c r="F41" s="1" t="s">
        <v>51</v>
      </c>
      <c r="G41" s="1">
        <v>54.86</v>
      </c>
      <c r="H41" s="1">
        <f>1+COUNTIFS(A:A,A41,G:G,"&gt;"&amp;G41)</f>
        <v>3</v>
      </c>
      <c r="I41" s="2">
        <f>AVERAGEIF(A:A,A41,G:G)</f>
        <v>50.690000000000005</v>
      </c>
      <c r="J41" s="2">
        <f>G41-I41</f>
        <v>4.1699999999999946</v>
      </c>
      <c r="K41" s="2">
        <f>90+J41</f>
        <v>94.169999999999987</v>
      </c>
      <c r="L41" s="2">
        <f>EXP(0.06*K41)</f>
        <v>284.34832980329372</v>
      </c>
      <c r="M41" s="2">
        <f>SUMIF(A:A,A41,L:L)</f>
        <v>2577.778910465232</v>
      </c>
      <c r="N41" s="3">
        <f>L41/M41</f>
        <v>0.11030749326441465</v>
      </c>
      <c r="O41" s="6">
        <f>1/N41</f>
        <v>9.0655672647997836</v>
      </c>
      <c r="P41" s="3">
        <f>IF(O41&gt;21,"",N41)</f>
        <v>0.11030749326441465</v>
      </c>
      <c r="Q41" s="3">
        <f>IF(ISNUMBER(P41),SUMIF(A:A,A41,P:P),"")</f>
        <v>0.95450184119748094</v>
      </c>
      <c r="R41" s="3">
        <f>IFERROR(P41*(1/Q41),"")</f>
        <v>0.11556551124723567</v>
      </c>
      <c r="S41" s="7">
        <f>IFERROR(1/R41,"")</f>
        <v>8.6531006457510049</v>
      </c>
    </row>
    <row r="42" spans="1:19" x14ac:dyDescent="0.3">
      <c r="A42" s="1">
        <v>19</v>
      </c>
      <c r="B42" s="5">
        <v>0.68055555555555547</v>
      </c>
      <c r="C42" s="1" t="s">
        <v>19</v>
      </c>
      <c r="D42" s="1">
        <v>7</v>
      </c>
      <c r="E42" s="1">
        <v>10</v>
      </c>
      <c r="F42" s="1" t="s">
        <v>53</v>
      </c>
      <c r="G42" s="1">
        <v>54.7</v>
      </c>
      <c r="H42" s="1">
        <f>1+COUNTIFS(A:A,A42,G:G,"&gt;"&amp;G42)</f>
        <v>4</v>
      </c>
      <c r="I42" s="2">
        <f>AVERAGEIF(A:A,A42,G:G)</f>
        <v>50.690000000000005</v>
      </c>
      <c r="J42" s="2">
        <f>G42-I42</f>
        <v>4.009999999999998</v>
      </c>
      <c r="K42" s="2">
        <f>90+J42</f>
        <v>94.009999999999991</v>
      </c>
      <c r="L42" s="2">
        <f>EXP(0.06*K42)</f>
        <v>281.63164677978858</v>
      </c>
      <c r="M42" s="2">
        <f>SUMIF(A:A,A42,L:L)</f>
        <v>2577.778910465232</v>
      </c>
      <c r="N42" s="3">
        <f>L42/M42</f>
        <v>0.10925360807182657</v>
      </c>
      <c r="O42" s="6">
        <f>1/N42</f>
        <v>9.1530157918681301</v>
      </c>
      <c r="P42" s="3">
        <f>IF(O42&gt;21,"",N42)</f>
        <v>0.10925360807182657</v>
      </c>
      <c r="Q42" s="3">
        <f>IF(ISNUMBER(P42),SUMIF(A:A,A42,P:P),"")</f>
        <v>0.95450184119748094</v>
      </c>
      <c r="R42" s="3">
        <f>IFERROR(P42*(1/Q42),"")</f>
        <v>0.11446139059801209</v>
      </c>
      <c r="S42" s="7">
        <f>IFERROR(1/R42,"")</f>
        <v>8.7365704258477486</v>
      </c>
    </row>
    <row r="43" spans="1:19" x14ac:dyDescent="0.3">
      <c r="A43" s="1">
        <v>19</v>
      </c>
      <c r="B43" s="5">
        <v>0.68055555555555547</v>
      </c>
      <c r="C43" s="1" t="s">
        <v>19</v>
      </c>
      <c r="D43" s="1">
        <v>7</v>
      </c>
      <c r="E43" s="1">
        <v>4</v>
      </c>
      <c r="F43" s="1" t="s">
        <v>49</v>
      </c>
      <c r="G43" s="1">
        <v>51.42</v>
      </c>
      <c r="H43" s="1">
        <f>1+COUNTIFS(A:A,A43,G:G,"&gt;"&amp;G43)</f>
        <v>5</v>
      </c>
      <c r="I43" s="2">
        <f>AVERAGEIF(A:A,A43,G:G)</f>
        <v>50.690000000000005</v>
      </c>
      <c r="J43" s="2">
        <f>G43-I43</f>
        <v>0.72999999999999687</v>
      </c>
      <c r="K43" s="2">
        <f>90+J43</f>
        <v>90.72999999999999</v>
      </c>
      <c r="L43" s="2">
        <f>EXP(0.06*K43)</f>
        <v>231.3195296598312</v>
      </c>
      <c r="M43" s="2">
        <f>SUMIF(A:A,A43,L:L)</f>
        <v>2577.778910465232</v>
      </c>
      <c r="N43" s="3">
        <f>L43/M43</f>
        <v>8.9735985006597463E-2</v>
      </c>
      <c r="O43" s="6">
        <f>1/N43</f>
        <v>11.143801451853225</v>
      </c>
      <c r="P43" s="3">
        <f>IF(O43&gt;21,"",N43)</f>
        <v>8.9735985006597463E-2</v>
      </c>
      <c r="Q43" s="3">
        <f>IF(ISNUMBER(P43),SUMIF(A:A,A43,P:P),"")</f>
        <v>0.95450184119748094</v>
      </c>
      <c r="R43" s="3">
        <f>IFERROR(P43*(1/Q43),"")</f>
        <v>9.4013422639413854E-2</v>
      </c>
      <c r="S43" s="7">
        <f>IFERROR(1/R43,"")</f>
        <v>10.636779003733064</v>
      </c>
    </row>
    <row r="44" spans="1:19" x14ac:dyDescent="0.3">
      <c r="A44" s="1">
        <v>19</v>
      </c>
      <c r="B44" s="5">
        <v>0.68055555555555547</v>
      </c>
      <c r="C44" s="1" t="s">
        <v>19</v>
      </c>
      <c r="D44" s="1">
        <v>7</v>
      </c>
      <c r="E44" s="1">
        <v>1</v>
      </c>
      <c r="F44" s="1" t="s">
        <v>47</v>
      </c>
      <c r="G44" s="1">
        <v>46.67</v>
      </c>
      <c r="H44" s="1">
        <f>1+COUNTIFS(A:A,A44,G:G,"&gt;"&amp;G44)</f>
        <v>6</v>
      </c>
      <c r="I44" s="2">
        <f>AVERAGEIF(A:A,A44,G:G)</f>
        <v>50.690000000000005</v>
      </c>
      <c r="J44" s="2">
        <f>G44-I44</f>
        <v>-4.0200000000000031</v>
      </c>
      <c r="K44" s="2">
        <f>90+J44</f>
        <v>85.97999999999999</v>
      </c>
      <c r="L44" s="2">
        <f>EXP(0.06*K44)</f>
        <v>173.95558360664825</v>
      </c>
      <c r="M44" s="2">
        <f>SUMIF(A:A,A44,L:L)</f>
        <v>2577.778910465232</v>
      </c>
      <c r="N44" s="3">
        <f>L44/M44</f>
        <v>6.7482739850351678E-2</v>
      </c>
      <c r="O44" s="6">
        <f>1/N44</f>
        <v>14.81860401959937</v>
      </c>
      <c r="P44" s="3">
        <f>IF(O44&gt;21,"",N44)</f>
        <v>6.7482739850351678E-2</v>
      </c>
      <c r="Q44" s="3">
        <f>IF(ISNUMBER(P44),SUMIF(A:A,A44,P:P),"")</f>
        <v>0.95450184119748094</v>
      </c>
      <c r="R44" s="3">
        <f>IFERROR(P44*(1/Q44),"")</f>
        <v>7.0699433922191759E-2</v>
      </c>
      <c r="S44" s="7">
        <f>IFERROR(1/R44,"")</f>
        <v>14.144384820683992</v>
      </c>
    </row>
    <row r="45" spans="1:19" x14ac:dyDescent="0.3">
      <c r="A45" s="1">
        <v>19</v>
      </c>
      <c r="B45" s="5">
        <v>0.68055555555555547</v>
      </c>
      <c r="C45" s="1" t="s">
        <v>19</v>
      </c>
      <c r="D45" s="1">
        <v>7</v>
      </c>
      <c r="E45" s="1">
        <v>14</v>
      </c>
      <c r="F45" s="1" t="s">
        <v>56</v>
      </c>
      <c r="G45" s="1">
        <v>45.08</v>
      </c>
      <c r="H45" s="1">
        <f>1+COUNTIFS(A:A,A45,G:G,"&gt;"&amp;G45)</f>
        <v>7</v>
      </c>
      <c r="I45" s="2">
        <f>AVERAGEIF(A:A,A45,G:G)</f>
        <v>50.690000000000005</v>
      </c>
      <c r="J45" s="2">
        <f>G45-I45</f>
        <v>-5.6100000000000065</v>
      </c>
      <c r="K45" s="2">
        <f>90+J45</f>
        <v>84.389999999999986</v>
      </c>
      <c r="L45" s="2">
        <f>EXP(0.06*K45)</f>
        <v>158.12723598525156</v>
      </c>
      <c r="M45" s="2">
        <f>SUMIF(A:A,A45,L:L)</f>
        <v>2577.778910465232</v>
      </c>
      <c r="N45" s="3">
        <f>L45/M45</f>
        <v>6.134243528150872E-2</v>
      </c>
      <c r="O45" s="6">
        <f>1/N45</f>
        <v>16.301928598218591</v>
      </c>
      <c r="P45" s="3">
        <f>IF(O45&gt;21,"",N45)</f>
        <v>6.134243528150872E-2</v>
      </c>
      <c r="Q45" s="3">
        <f>IF(ISNUMBER(P45),SUMIF(A:A,A45,P:P),"")</f>
        <v>0.95450184119748094</v>
      </c>
      <c r="R45" s="3">
        <f>IFERROR(P45*(1/Q45),"")</f>
        <v>6.4266439973076309E-2</v>
      </c>
      <c r="S45" s="7">
        <f>IFERROR(1/R45,"")</f>
        <v>15.560220862069512</v>
      </c>
    </row>
    <row r="46" spans="1:19" x14ac:dyDescent="0.3">
      <c r="A46" s="1">
        <v>19</v>
      </c>
      <c r="B46" s="5">
        <v>0.68055555555555547</v>
      </c>
      <c r="C46" s="1" t="s">
        <v>19</v>
      </c>
      <c r="D46" s="1">
        <v>7</v>
      </c>
      <c r="E46" s="1">
        <v>3</v>
      </c>
      <c r="F46" s="1" t="s">
        <v>48</v>
      </c>
      <c r="G46" s="1">
        <v>43.2</v>
      </c>
      <c r="H46" s="1">
        <f>1+COUNTIFS(A:A,A46,G:G,"&gt;"&amp;G46)</f>
        <v>8</v>
      </c>
      <c r="I46" s="2">
        <f>AVERAGEIF(A:A,A46,G:G)</f>
        <v>50.690000000000005</v>
      </c>
      <c r="J46" s="2">
        <f>G46-I46</f>
        <v>-7.490000000000002</v>
      </c>
      <c r="K46" s="2">
        <f>90+J46</f>
        <v>82.509999999999991</v>
      </c>
      <c r="L46" s="2">
        <f>EXP(0.06*K46)</f>
        <v>141.25969431640624</v>
      </c>
      <c r="M46" s="2">
        <f>SUMIF(A:A,A46,L:L)</f>
        <v>2577.778910465232</v>
      </c>
      <c r="N46" s="3">
        <f>L46/M46</f>
        <v>5.4798995267950262E-2</v>
      </c>
      <c r="O46" s="6">
        <f>1/N46</f>
        <v>18.248509760266717</v>
      </c>
      <c r="P46" s="3">
        <f>IF(O46&gt;21,"",N46)</f>
        <v>5.4798995267950262E-2</v>
      </c>
      <c r="Q46" s="3">
        <f>IF(ISNUMBER(P46),SUMIF(A:A,A46,P:P),"")</f>
        <v>0.95450184119748094</v>
      </c>
      <c r="R46" s="3">
        <f>IFERROR(P46*(1/Q46),"")</f>
        <v>5.7411094355985286E-2</v>
      </c>
      <c r="S46" s="7">
        <f>IFERROR(1/R46,"")</f>
        <v>17.418236165284782</v>
      </c>
    </row>
    <row r="47" spans="1:19" x14ac:dyDescent="0.3">
      <c r="A47" s="1">
        <v>19</v>
      </c>
      <c r="B47" s="5">
        <v>0.68055555555555547</v>
      </c>
      <c r="C47" s="1" t="s">
        <v>19</v>
      </c>
      <c r="D47" s="1">
        <v>7</v>
      </c>
      <c r="E47" s="1">
        <v>12</v>
      </c>
      <c r="F47" s="1" t="s">
        <v>55</v>
      </c>
      <c r="G47" s="1">
        <v>41.79</v>
      </c>
      <c r="H47" s="1">
        <f>1+COUNTIFS(A:A,A47,G:G,"&gt;"&amp;G47)</f>
        <v>9</v>
      </c>
      <c r="I47" s="2">
        <f>AVERAGEIF(A:A,A47,G:G)</f>
        <v>50.690000000000005</v>
      </c>
      <c r="J47" s="2">
        <f>G47-I47</f>
        <v>-8.9000000000000057</v>
      </c>
      <c r="K47" s="2">
        <f>90+J47</f>
        <v>81.099999999999994</v>
      </c>
      <c r="L47" s="2">
        <f>EXP(0.06*K47)</f>
        <v>129.80067440750733</v>
      </c>
      <c r="M47" s="2">
        <f>SUMIF(A:A,A47,L:L)</f>
        <v>2577.778910465232</v>
      </c>
      <c r="N47" s="3">
        <f>L47/M47</f>
        <v>5.0353687773821217E-2</v>
      </c>
      <c r="O47" s="6">
        <f>1/N47</f>
        <v>19.859518621392773</v>
      </c>
      <c r="P47" s="3">
        <f>IF(O47&gt;21,"",N47)</f>
        <v>5.0353687773821217E-2</v>
      </c>
      <c r="Q47" s="3">
        <f>IF(ISNUMBER(P47),SUMIF(A:A,A47,P:P),"")</f>
        <v>0.95450184119748094</v>
      </c>
      <c r="R47" s="3">
        <f>IFERROR(P47*(1/Q47),"")</f>
        <v>5.2753892764260603E-2</v>
      </c>
      <c r="S47" s="7">
        <f>IFERROR(1/R47,"")</f>
        <v>18.955947089415062</v>
      </c>
    </row>
    <row r="48" spans="1:19" x14ac:dyDescent="0.3">
      <c r="A48" s="1">
        <v>19</v>
      </c>
      <c r="B48" s="5">
        <v>0.68055555555555547</v>
      </c>
      <c r="C48" s="1" t="s">
        <v>19</v>
      </c>
      <c r="D48" s="1">
        <v>7</v>
      </c>
      <c r="E48" s="1">
        <v>9</v>
      </c>
      <c r="F48" s="1" t="s">
        <v>52</v>
      </c>
      <c r="G48" s="1">
        <v>40.1</v>
      </c>
      <c r="H48" s="1">
        <f>1+COUNTIFS(A:A,A48,G:G,"&gt;"&amp;G48)</f>
        <v>10</v>
      </c>
      <c r="I48" s="2">
        <f>AVERAGEIF(A:A,A48,G:G)</f>
        <v>50.690000000000005</v>
      </c>
      <c r="J48" s="2">
        <f>G48-I48</f>
        <v>-10.590000000000003</v>
      </c>
      <c r="K48" s="2">
        <f>90+J48</f>
        <v>79.41</v>
      </c>
      <c r="L48" s="2">
        <f>EXP(0.06*K48)</f>
        <v>117.28419422613152</v>
      </c>
      <c r="M48" s="2">
        <f>SUMIF(A:A,A48,L:L)</f>
        <v>2577.778910465232</v>
      </c>
      <c r="N48" s="3">
        <f>L48/M48</f>
        <v>4.5498158802518993E-2</v>
      </c>
      <c r="O48" s="6">
        <f>1/N48</f>
        <v>21.978911373983671</v>
      </c>
      <c r="P48" s="3" t="str">
        <f>IF(O48&gt;21,"",N48)</f>
        <v/>
      </c>
      <c r="Q48" s="3" t="str">
        <f>IF(ISNUMBER(P48),SUMIF(A:A,A48,P:P),"")</f>
        <v/>
      </c>
      <c r="R48" s="3" t="str">
        <f>IFERROR(P48*(1/Q48),"")</f>
        <v/>
      </c>
      <c r="S48" s="7" t="str">
        <f>IFERROR(1/R48,"")</f>
        <v/>
      </c>
    </row>
  </sheetData>
  <autoFilter ref="A7:S21" xr:uid="{00000000-0009-0000-0000-000000000000}"/>
  <sortState xmlns:xlrd2="http://schemas.microsoft.com/office/spreadsheetml/2017/richdata2" ref="A8:T48">
    <sortCondition ref="B8:B48"/>
    <sortCondition ref="H8:H48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7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6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03072022 -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2022-08-02T23:06:19Z</cp:lastPrinted>
  <dcterms:created xsi:type="dcterms:W3CDTF">2016-03-11T05:58:01Z</dcterms:created>
  <dcterms:modified xsi:type="dcterms:W3CDTF">2022-08-02T23:06:27Z</dcterms:modified>
</cp:coreProperties>
</file>